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435" windowWidth="8940" windowHeight="8625" tabRatio="646" firstSheet="11" activeTab="11"/>
  </bookViews>
  <sheets>
    <sheet name="CONTENIDO GENERAL" sheetId="1" r:id="rId1"/>
    <sheet name="A.P.U." sheetId="2" state="hidden" r:id="rId2"/>
    <sheet name="ANALISIS BASICOS" sheetId="3" state="hidden" r:id="rId3"/>
    <sheet name="RESUMEN DAS" sheetId="4" state="hidden" r:id="rId4"/>
    <sheet name="$MATERIALES" sheetId="5" state="hidden" r:id="rId5"/>
    <sheet name="EQUIPO" sheetId="6" state="hidden" r:id="rId6"/>
    <sheet name="PERSONAL" sheetId="7" state="hidden" r:id="rId7"/>
    <sheet name="PRESUPUESTO PARA LICITAR1" sheetId="8" state="hidden" r:id="rId8"/>
    <sheet name="AREA DE MANTENIMIENTO" sheetId="9" state="hidden" r:id="rId9"/>
    <sheet name="AREA DE SINDICATO TALLER DEPOS" sheetId="10" state="hidden" r:id="rId10"/>
    <sheet name="BODEGA Y TRANSPORTE" sheetId="11" state="hidden" r:id="rId11"/>
    <sheet name="SEGUNDA ETAPA DARCA" sheetId="12" r:id="rId12"/>
  </sheets>
  <externalReferences>
    <externalReference r:id="rId15"/>
    <externalReference r:id="rId16"/>
    <externalReference r:id="rId17"/>
  </externalReferences>
  <definedNames>
    <definedName name="_xlnm.Print_Area" localSheetId="4">'$MATERIALES'!$A$1:$C$104</definedName>
    <definedName name="_xlnm.Print_Area" localSheetId="1">'A.P.U.'!$A$1:$BH$1117</definedName>
    <definedName name="_xlnm.Print_Area" localSheetId="2">'ANALISIS BASICOS'!$A$1:$J$192</definedName>
    <definedName name="_xlnm.Print_Area" localSheetId="0">'CONTENIDO GENERAL'!$A$1:$J$220</definedName>
    <definedName name="_xlnm.Print_Area" localSheetId="3">'RESUMEN DAS'!$A$1:$G$27</definedName>
    <definedName name="_xlnm.Print_Area" localSheetId="11">'SEGUNDA ETAPA DARCA'!$A$1:$F$46</definedName>
    <definedName name="_xlnm.Print_Titles" localSheetId="4">'$MATERIALES'!$1:$1</definedName>
    <definedName name="_xlnm.Print_Titles" localSheetId="0">'CONTENIDO GENERAL'!$1:$10</definedName>
    <definedName name="_xlnm.Print_Titles" localSheetId="5">'EQUIPO'!$1:$1</definedName>
  </definedNames>
  <calcPr fullCalcOnLoad="1"/>
</workbook>
</file>

<file path=xl/sharedStrings.xml><?xml version="1.0" encoding="utf-8"?>
<sst xmlns="http://schemas.openxmlformats.org/spreadsheetml/2006/main" count="4690" uniqueCount="533">
  <si>
    <t>CANTIDAD</t>
  </si>
  <si>
    <t>VALOR UNITARIO</t>
  </si>
  <si>
    <t>UND</t>
  </si>
  <si>
    <t>ML</t>
  </si>
  <si>
    <t>OBRA</t>
  </si>
  <si>
    <t>LOCALIZACIÓN</t>
  </si>
  <si>
    <t>FECHA</t>
  </si>
  <si>
    <t>ACTIVIDAD</t>
  </si>
  <si>
    <t>CAPITULO</t>
  </si>
  <si>
    <t>CODIGO</t>
  </si>
  <si>
    <t>UNIDAD</t>
  </si>
  <si>
    <t>VALOR</t>
  </si>
  <si>
    <t>RENDIMIENTO (H/M2)</t>
  </si>
  <si>
    <t>SUBTOTAL</t>
  </si>
  <si>
    <t>TARIFA HORARIA ($/H)</t>
  </si>
  <si>
    <t>PRECIO UNITARIO</t>
  </si>
  <si>
    <t>ANALISIS DE PRECIOS UNITARIOS</t>
  </si>
  <si>
    <t>CONTRATANTE</t>
  </si>
  <si>
    <t>ELABORO</t>
  </si>
  <si>
    <t>ING. CARMEN ELENA RAMÍREZ MENESES</t>
  </si>
  <si>
    <t>PRELIMINARES</t>
  </si>
  <si>
    <r>
      <t>M</t>
    </r>
    <r>
      <rPr>
        <sz val="11"/>
        <color indexed="8"/>
        <rFont val="Calibri"/>
        <family val="2"/>
      </rPr>
      <t>²</t>
    </r>
  </si>
  <si>
    <t>CAPITULO / ITEM</t>
  </si>
  <si>
    <t>OBSERVACIONES</t>
  </si>
  <si>
    <t>HOJA</t>
  </si>
  <si>
    <t>DE</t>
  </si>
  <si>
    <t>DESCRIPCIÓN</t>
  </si>
  <si>
    <t>MATERIAL</t>
  </si>
  <si>
    <t>I - EQUIPO</t>
  </si>
  <si>
    <t>TIPO</t>
  </si>
  <si>
    <t>II - MATERIALES</t>
  </si>
  <si>
    <t>III - TRANSPORTES</t>
  </si>
  <si>
    <t>VOL-PESO</t>
  </si>
  <si>
    <t>DISTANCIA</t>
  </si>
  <si>
    <r>
      <t>(M</t>
    </r>
    <r>
      <rPr>
        <sz val="12"/>
        <color indexed="8"/>
        <rFont val="Calibri"/>
        <family val="2"/>
      </rPr>
      <t>³ O Ton)</t>
    </r>
    <r>
      <rPr>
        <sz val="12"/>
        <color indexed="8"/>
        <rFont val="Arial Narrow"/>
        <family val="2"/>
      </rPr>
      <t>/KM</t>
    </r>
  </si>
  <si>
    <t>TARIFA</t>
  </si>
  <si>
    <t>IV - MANO DE OBRA</t>
  </si>
  <si>
    <t>TRABAJADOR</t>
  </si>
  <si>
    <t>JORNAL</t>
  </si>
  <si>
    <t>V - COSTOS INDIRECTOS</t>
  </si>
  <si>
    <t>PORCENTAJE</t>
  </si>
  <si>
    <r>
      <t>M</t>
    </r>
    <r>
      <rPr>
        <sz val="11"/>
        <color indexed="8"/>
        <rFont val="Calibri"/>
        <family val="2"/>
      </rPr>
      <t>³</t>
    </r>
  </si>
  <si>
    <t>GLOBAL</t>
  </si>
  <si>
    <t>Global</t>
  </si>
  <si>
    <t>REND.</t>
  </si>
  <si>
    <t>CUADRILLA 1 O + 2 A</t>
  </si>
  <si>
    <t>Unidad</t>
  </si>
  <si>
    <t>Libra</t>
  </si>
  <si>
    <t>MATERIALES</t>
  </si>
  <si>
    <t>VALOR DEL PERSONAL POR FUNCIONES</t>
  </si>
  <si>
    <t>1.-</t>
  </si>
  <si>
    <t>DESCRIPCION</t>
  </si>
  <si>
    <t>VALOR MENSUAL</t>
  </si>
  <si>
    <t>H-h</t>
  </si>
  <si>
    <t xml:space="preserve">Prestaciones 89,52% </t>
  </si>
  <si>
    <t>Total con prestaciones</t>
  </si>
  <si>
    <t>Ayudante</t>
  </si>
  <si>
    <t>Oficial mampostero</t>
  </si>
  <si>
    <t>Oficial pavimentos</t>
  </si>
  <si>
    <t>Maestro de obra</t>
  </si>
  <si>
    <t>Carpintero</t>
  </si>
  <si>
    <t>Operario de soldadura</t>
  </si>
  <si>
    <t>Operario de maquinaria</t>
  </si>
  <si>
    <t>Conductor</t>
  </si>
  <si>
    <t>Total mensual con prestaciones</t>
  </si>
  <si>
    <t>Cuadrilla de concretos (1ay+2 of)</t>
  </si>
  <si>
    <t>Cuadrilla de pavimentos</t>
  </si>
  <si>
    <t>Total Mensual</t>
  </si>
  <si>
    <t>Total H-h con prestaciones</t>
  </si>
  <si>
    <t>CUADRILLA 1</t>
  </si>
  <si>
    <t>1 Oficial + 1 Ayudante</t>
  </si>
  <si>
    <t>CUADRILLA 2</t>
  </si>
  <si>
    <t>CUADRILLA 3</t>
  </si>
  <si>
    <t>1 Oficial + 2 Ayudantes</t>
  </si>
  <si>
    <t>1 Oficial+ 4 Ayudantes</t>
  </si>
  <si>
    <t>2.-</t>
  </si>
  <si>
    <t>DISCRIMINACION DE PERSONAL</t>
  </si>
  <si>
    <t>DISCRIMINACIÓN POR CUADRILLAS</t>
  </si>
  <si>
    <t>COSTO UNIT.</t>
  </si>
  <si>
    <t>COSTO PARCIAL</t>
  </si>
  <si>
    <t>70M2/DIA</t>
  </si>
  <si>
    <t>Herramienta Menor (5%)</t>
  </si>
  <si>
    <t>Herramienta menor (5%)</t>
  </si>
  <si>
    <t>2.30 M2/H</t>
  </si>
  <si>
    <t>3.80 M2/H</t>
  </si>
  <si>
    <t>ITEM</t>
  </si>
  <si>
    <t>Bulldozer Tipo D4 o similar</t>
  </si>
  <si>
    <t>HORA</t>
  </si>
  <si>
    <t>Bulldozer Tipo D5 o similar</t>
  </si>
  <si>
    <t>Bulldozer Tipo D6 o similar</t>
  </si>
  <si>
    <t>Bulldozer Tipo D7 o similar</t>
  </si>
  <si>
    <t>Camabaja</t>
  </si>
  <si>
    <t>Camioneta</t>
  </si>
  <si>
    <t>Cargador Cat 920 3 Yd</t>
  </si>
  <si>
    <t>Cargador Cat 950</t>
  </si>
  <si>
    <t>Carrotanque de agua 1000 gls</t>
  </si>
  <si>
    <t>Camión Doble troque</t>
  </si>
  <si>
    <t>Compactador manual de 1 TN</t>
  </si>
  <si>
    <t>Compactador CA-15 Dinapac autopropuls.</t>
  </si>
  <si>
    <t>Compactador CA-25 Dinapac autopropuls. 12 tn</t>
  </si>
  <si>
    <t>Compactador Neumatico Llantas</t>
  </si>
  <si>
    <t xml:space="preserve">Compactador manual Rana </t>
  </si>
  <si>
    <t>DIA</t>
  </si>
  <si>
    <t>Compactador manual saltarín</t>
  </si>
  <si>
    <t>Compresor con Martillo</t>
  </si>
  <si>
    <t>Cortadora de Concreto e = 5 cm</t>
  </si>
  <si>
    <t>Cortadora de Concreto</t>
  </si>
  <si>
    <t>Elementos de control de tránsito</t>
  </si>
  <si>
    <t>Equipo de Chorro de Arena (sand blastig)</t>
  </si>
  <si>
    <t>Equipo de Golpe para Anclajes</t>
  </si>
  <si>
    <t>Equipo de Oxicorte (corte con acetileno)</t>
  </si>
  <si>
    <t>Equipo de soldadura electrica con planta o gasolina</t>
  </si>
  <si>
    <t>Equipo de perforación</t>
  </si>
  <si>
    <t>Equipo para pintura</t>
  </si>
  <si>
    <t>Esparcidor de gravilla</t>
  </si>
  <si>
    <t>Fresadora / recicladora de pavimentos</t>
  </si>
  <si>
    <t>Gato metálico</t>
  </si>
  <si>
    <t>Irrigador de asfalto  1000 gls</t>
  </si>
  <si>
    <t>Mezcladora de concreto de 1 saco</t>
  </si>
  <si>
    <t>Motobomba D = 3"</t>
  </si>
  <si>
    <t>Motobomba D = 4"</t>
  </si>
  <si>
    <t>Motoniveladora Caterpillar  CAT 120G</t>
  </si>
  <si>
    <t>Malacate de poleas</t>
  </si>
  <si>
    <t>Planta Electrica</t>
  </si>
  <si>
    <t>Planta de Asfalto</t>
  </si>
  <si>
    <t>Pulidora</t>
  </si>
  <si>
    <t>Retroexcavadora Llantas JD410 o equiv.</t>
  </si>
  <si>
    <t>Retroexcavadora orugas de 1.5 yardas (transportada)</t>
  </si>
  <si>
    <t>Señales preventivas de Pare y Siga</t>
  </si>
  <si>
    <t>UN</t>
  </si>
  <si>
    <t>Soldador Electrico Lincoln</t>
  </si>
  <si>
    <t>Tablero de 1,40x0,70</t>
  </si>
  <si>
    <t>Tanque Irrigador</t>
  </si>
  <si>
    <t>Terminadora de Concreto Asfaltico (finisher)</t>
  </si>
  <si>
    <t>Tijeras</t>
  </si>
  <si>
    <t>Tractor de llantas</t>
  </si>
  <si>
    <t>Transporte de Equipos</t>
  </si>
  <si>
    <t>VIAJE</t>
  </si>
  <si>
    <t>Trituradora de mandívulas</t>
  </si>
  <si>
    <t>Vehículo  Delineador</t>
  </si>
  <si>
    <t>Vehículo para Transporte de Agua</t>
  </si>
  <si>
    <t>Vibrador de concreto</t>
  </si>
  <si>
    <t>Volqueta 5 m3</t>
  </si>
  <si>
    <t>M3/KM</t>
  </si>
  <si>
    <t>Regla vibratoria</t>
  </si>
  <si>
    <t>Cercha metalica</t>
  </si>
  <si>
    <t>M2</t>
  </si>
  <si>
    <t>FACTOR</t>
  </si>
  <si>
    <t xml:space="preserve">MO </t>
  </si>
  <si>
    <t>ADMINISTRACIÓN DE OBRA, IMPREVISTOS Y UTILIDAD</t>
  </si>
  <si>
    <t>VALOR TOTAL DEL ITEM</t>
  </si>
  <si>
    <t>Volqueta 7 M3</t>
  </si>
  <si>
    <t>ROLLO DE NYLON</t>
  </si>
  <si>
    <t>PUNTILLA DE 2"</t>
  </si>
  <si>
    <t>KG</t>
  </si>
  <si>
    <t>ARENA</t>
  </si>
  <si>
    <t>AGUA</t>
  </si>
  <si>
    <t>M3</t>
  </si>
  <si>
    <t>LT</t>
  </si>
  <si>
    <t>M O REAL</t>
  </si>
  <si>
    <t>TRITURADO</t>
  </si>
  <si>
    <t>BASTIDOR ECONOMICO</t>
  </si>
  <si>
    <t>Unidad X 3M</t>
  </si>
  <si>
    <t>CEMENTO GRIS TIPO 1 ARGOS</t>
  </si>
  <si>
    <t>BULTO X 50 KG</t>
  </si>
  <si>
    <t>BOTE DE MATERIAL COMUN</t>
  </si>
  <si>
    <t>MP 19202-193532 CAU</t>
  </si>
  <si>
    <t>TABLA CEP 1 CARA 20X300X2.5 CM</t>
  </si>
  <si>
    <t>SIFON 2" SANITARIO</t>
  </si>
  <si>
    <t>CODO 90 4" SANITARIO</t>
  </si>
  <si>
    <t>TUBO 2"</t>
  </si>
  <si>
    <t>Unidad X 6M</t>
  </si>
  <si>
    <t>TUBO 4"</t>
  </si>
  <si>
    <t>TUBO 1/2" PVC</t>
  </si>
  <si>
    <t>UNION 1/2" PVC</t>
  </si>
  <si>
    <t>CODO 90 1/2" PVC</t>
  </si>
  <si>
    <t>TEE 90 1/2" PVC</t>
  </si>
  <si>
    <t>LIMPIADOR</t>
  </si>
  <si>
    <t>SOLDADURA</t>
  </si>
  <si>
    <t>1/4 GALON</t>
  </si>
  <si>
    <t>VALVULA 1/2"</t>
  </si>
  <si>
    <t>ACERO 3/8"</t>
  </si>
  <si>
    <t>CONCRETO 3000 PSI (21 MPA)</t>
  </si>
  <si>
    <t>CONCRETO 2000 PSI (14 MPA)</t>
  </si>
  <si>
    <t>CONCRETO 2500 PSI (17.5 MPA)</t>
  </si>
  <si>
    <t>MORTERO 1 : 3</t>
  </si>
  <si>
    <t>MALLA DE POLLO</t>
  </si>
  <si>
    <t>REMODELACIÓN CARDIOIMÁGENES DEL CAUCA</t>
  </si>
  <si>
    <t>CALLE 15 N # 2 - 256 BARRIO LA ESTANCIA - POPAYAN CAUCA</t>
  </si>
  <si>
    <t>DR. CARLOS ALBERTO ASTUDILLO</t>
  </si>
  <si>
    <t>16 DICIEMBRE DE 2010</t>
  </si>
  <si>
    <t>4/H</t>
  </si>
  <si>
    <t>3 M3/H</t>
  </si>
  <si>
    <t>VALOR ENLAZADO</t>
  </si>
  <si>
    <t>VALOR REAL</t>
  </si>
  <si>
    <t>LAVAMANOS LINEA INSTITUCIONAL INCLUYE GRIFERIA Y ACCESORIOS</t>
  </si>
  <si>
    <t>CEMENTO BLANCO</t>
  </si>
  <si>
    <t>GRIFO CUELLO DE GANZO</t>
  </si>
  <si>
    <t>SILICONA</t>
  </si>
  <si>
    <t>ESTUCO RELLENO</t>
  </si>
  <si>
    <t>PEGACOR</t>
  </si>
  <si>
    <t>MALLA CON VENA</t>
  </si>
  <si>
    <t>GUARDA ESCOBA PLASTICO</t>
  </si>
  <si>
    <t>CHAZO Y TORNILLO CABEZA PLANA 1"</t>
  </si>
  <si>
    <t>LIJA 180</t>
  </si>
  <si>
    <t>PERLIN OMEGA Y ANGULO X 2.40</t>
  </si>
  <si>
    <t>CINTA X 60 M</t>
  </si>
  <si>
    <t>RELLENO ESTUCO MASTIL</t>
  </si>
  <si>
    <t>GALON</t>
  </si>
  <si>
    <t>LAMINA DE SUPERBOARD 1.22X2.44M 9 MM</t>
  </si>
  <si>
    <t>CERÀMICA PISO PARED PARA BAÑO 20X30</t>
  </si>
  <si>
    <t xml:space="preserve">GUARDA ESCOBA GRANITO PULIDO MEDIA CAÑA </t>
  </si>
  <si>
    <t>PROMICAL</t>
  </si>
  <si>
    <t>PISO EN BALDOSA DE GRANITO PULIDO 40X40</t>
  </si>
  <si>
    <t xml:space="preserve">PUERTA ENTAMBORADA DE 0.75 M </t>
  </si>
  <si>
    <t>PUERTA ENTAMBORADA DE 0.95 M</t>
  </si>
  <si>
    <t>ESTUCO PLASTICO PROFESIONAL</t>
  </si>
  <si>
    <t>CHAPA</t>
  </si>
  <si>
    <t>READECUACIÓN SEDE SERVICIOS GENERALES</t>
  </si>
  <si>
    <t>UNIVERSIDAD DEL CAUCA -SERVICIOS GENERALES</t>
  </si>
  <si>
    <t>UNIVERSIDAD DEL CAUCA</t>
  </si>
  <si>
    <t>DESMONTE VENTANA</t>
  </si>
  <si>
    <t>DEMOLICION MAMPOSTERIA E=0.30 M</t>
  </si>
  <si>
    <t>DEMOLICION DE ANDEN EN CONCRETO SIMPLE</t>
  </si>
  <si>
    <t xml:space="preserve">ESTRUCTURA </t>
  </si>
  <si>
    <t>MAMPOSTERIA</t>
  </si>
  <si>
    <t>ING. JOHN JAIRO LEDEZMA SOLANO</t>
  </si>
  <si>
    <t>MP 19202-128892 CAU</t>
  </si>
  <si>
    <t>DESMONTE PUERTA CASETA PORTERIA</t>
  </si>
  <si>
    <t>CUADRILLA 1 O + 1 A</t>
  </si>
  <si>
    <t>2 UND/H</t>
  </si>
  <si>
    <t>2 UND/DIA</t>
  </si>
  <si>
    <t>8 M2/H</t>
  </si>
  <si>
    <t>4 ML/H</t>
  </si>
  <si>
    <t>3 M2/H</t>
  </si>
  <si>
    <t>6 M3/DIA</t>
  </si>
  <si>
    <t>ACERO 1/2" (4200 Kg/M2)</t>
  </si>
  <si>
    <t>SOLDADOR ELECTRICO (DIA)</t>
  </si>
  <si>
    <t>OXICORTE (OXIGENO - ACETILENO)</t>
  </si>
  <si>
    <t>ANDAMIO METALICO TUBULAR</t>
  </si>
  <si>
    <t>SOLDADURA 6011 X 1/8"</t>
  </si>
  <si>
    <t>ANTICORROSIVO PHCL</t>
  </si>
  <si>
    <t>KLG</t>
  </si>
  <si>
    <t>GLN</t>
  </si>
  <si>
    <t xml:space="preserve">ARANDELA NEOPRENO                                           </t>
  </si>
  <si>
    <t xml:space="preserve">ESPIGO ALUM.-TUERCA 250MM                                   </t>
  </si>
  <si>
    <t xml:space="preserve">MALLA ESLABONADA  2"  #10                                   </t>
  </si>
  <si>
    <t xml:space="preserve">ESMALTE SINTETICO </t>
  </si>
  <si>
    <t xml:space="preserve">TUBO GALV. 3"     </t>
  </si>
  <si>
    <t xml:space="preserve">ALAMBRE DE PUAS      #12.5  </t>
  </si>
  <si>
    <t>KGS</t>
  </si>
  <si>
    <t xml:space="preserve">GORRO ALUMINIO 3"           </t>
  </si>
  <si>
    <t>ANTISOL BLANCO  UNX20 KG.</t>
  </si>
  <si>
    <t>LADRILLO COMUN</t>
  </si>
  <si>
    <t>20M2/DIA</t>
  </si>
  <si>
    <t>GUARDESCOBA</t>
  </si>
  <si>
    <t xml:space="preserve">VIDRIO TRANSP.      4 MM                                    </t>
  </si>
  <si>
    <t>SILICONA TRANSPARENT</t>
  </si>
  <si>
    <t xml:space="preserve">LAM.COLD ROLLED C.20   1.0MM - 100X200CM                     </t>
  </si>
  <si>
    <t>4.5M2/DIA</t>
  </si>
  <si>
    <t>VIDRIO TRANSPARENTE 6mm</t>
  </si>
  <si>
    <t xml:space="preserve">PISAVIDRIO U 1/2X1/2 ANOLO                                  </t>
  </si>
  <si>
    <t>ADOQUIN</t>
  </si>
  <si>
    <t xml:space="preserve">REGLA VIBRATORIA </t>
  </si>
  <si>
    <t>25ML/DIA</t>
  </si>
  <si>
    <t>TOTAL COSTO DIRECTO DEL PROYECTO</t>
  </si>
  <si>
    <t>TOTAL COSTOS INDIRECTOS AIU 22%</t>
  </si>
  <si>
    <t>TOTAL COSTO DIRECTO + COSTO INDIRECTO</t>
  </si>
  <si>
    <t>IVA  DEL 16 % SOBRE 5 % DE UTILIDAD</t>
  </si>
  <si>
    <t>COSTO TOTAL DEL PROYECTO</t>
  </si>
  <si>
    <t>PERLIN EN C 220X80X25 (3mm)</t>
  </si>
  <si>
    <t>TUERCA 3/8"</t>
  </si>
  <si>
    <t>FEBRERO DE 2011</t>
  </si>
  <si>
    <t>Motosierra electrica</t>
  </si>
  <si>
    <t>DESMONTE PUERTAS INTERNAS</t>
  </si>
  <si>
    <t xml:space="preserve">DESMONTE CIELO FALSO </t>
  </si>
  <si>
    <t>DESMONTE LUMINARIAS</t>
  </si>
  <si>
    <t>RELLENO EN ROCA MUERTA</t>
  </si>
  <si>
    <t>DESMONTE DE BARANDA TUBULAR</t>
  </si>
  <si>
    <t>DESMONTE DIVISIONES MODULARES</t>
  </si>
  <si>
    <t>DEMOLICION MESONES</t>
  </si>
  <si>
    <t xml:space="preserve">PISOS </t>
  </si>
  <si>
    <t>MANTENIMIENTO Y LIMPIEZA</t>
  </si>
  <si>
    <t>DESMONTE BAJANTES DE AGUAS LLUVIAS</t>
  </si>
  <si>
    <t xml:space="preserve">PRESUPUESTO </t>
  </si>
  <si>
    <t xml:space="preserve">DESMONTE PORTON </t>
  </si>
  <si>
    <t>5,80 M2/H</t>
  </si>
  <si>
    <t xml:space="preserve">RENDIMIENTO </t>
  </si>
  <si>
    <t>CUADRILLA 1 O + 3 A</t>
  </si>
  <si>
    <t>1 M3/DIA</t>
  </si>
  <si>
    <t>ROCA MUERTA</t>
  </si>
  <si>
    <t>1 M3/H</t>
  </si>
  <si>
    <t>ACERO (4200 Kg/M2)</t>
  </si>
  <si>
    <t>ANGULO 2"X1/8"</t>
  </si>
  <si>
    <t>TUBO METALICO 2"</t>
  </si>
  <si>
    <t xml:space="preserve">Andamio  Metalico tubular  </t>
  </si>
  <si>
    <t>PERLIN 100X50X0,2CM</t>
  </si>
  <si>
    <t>PANEL DE YESO</t>
  </si>
  <si>
    <t>CIELO FALSO CON SOPORTE</t>
  </si>
  <si>
    <t>PERFIL PERIMETRAL</t>
  </si>
  <si>
    <t>ANALISIS BASICOS</t>
  </si>
  <si>
    <t>MORTERO 1:2</t>
  </si>
  <si>
    <t>ARENA FINA</t>
  </si>
  <si>
    <t>CEMENTO GRIS x 50 KG</t>
  </si>
  <si>
    <t>SC</t>
  </si>
  <si>
    <t>ANDAMIO TUBULAR X 1.00 M</t>
  </si>
  <si>
    <t>ANDAMIO TUBLAR X 1.00 M</t>
  </si>
  <si>
    <t>CARRETA BUGUI 2 LLATAS</t>
  </si>
  <si>
    <t>Carreta bugui 2 llantas</t>
  </si>
  <si>
    <t>MADERA PARA LOCALIZACION</t>
  </si>
  <si>
    <t>PUNTILLA COMUN</t>
  </si>
  <si>
    <t>LB</t>
  </si>
  <si>
    <t>DESPERDICIO</t>
  </si>
  <si>
    <t>%</t>
  </si>
  <si>
    <t>MATERIAL MIXTO</t>
  </si>
  <si>
    <t>CONCRETO 1500 PSI</t>
  </si>
  <si>
    <t>MORTERO 1 : 2</t>
  </si>
  <si>
    <t>CUADRILLA 1 O + 8 A</t>
  </si>
  <si>
    <t>MORTERO 1:3</t>
  </si>
  <si>
    <t>CONCRETO 3000 PSI (1:2:3)</t>
  </si>
  <si>
    <t>MEZCLADORA EN CONCRETO</t>
  </si>
  <si>
    <t>VIBRADOR DE CONCRETO</t>
  </si>
  <si>
    <t xml:space="preserve">ARENA </t>
  </si>
  <si>
    <t>CONCRETO 1500 PSI (1:3:5)</t>
  </si>
  <si>
    <t>CONCRETO 2000 PSI (1:3:3)</t>
  </si>
  <si>
    <t>TOLETE COMUN 7X 14X28</t>
  </si>
  <si>
    <t>PANEL YESO</t>
  </si>
  <si>
    <t>MEZCLADORA 1 SACO ELECTRONICA</t>
  </si>
  <si>
    <t>VIBRADOR CONCRETO GASOLINA</t>
  </si>
  <si>
    <t>TABLA FORMALETA 1X10X</t>
  </si>
  <si>
    <t>PEGADOR BLANCO</t>
  </si>
  <si>
    <t>CEMENTO BLANCO X KG</t>
  </si>
  <si>
    <t>CESPED</t>
  </si>
  <si>
    <t>ALAMBRE DE AMARRE</t>
  </si>
  <si>
    <t>CUADRILLA 1 O + 4 A</t>
  </si>
  <si>
    <t>TORNILLO DE ANCLAJE</t>
  </si>
  <si>
    <t xml:space="preserve">PERNOS </t>
  </si>
  <si>
    <t xml:space="preserve">Platina hierro </t>
  </si>
  <si>
    <t>kg</t>
  </si>
  <si>
    <t>SUBTOTAL:</t>
  </si>
  <si>
    <t>GBL</t>
  </si>
  <si>
    <t>CERAMICA STONE ALMOND TRAFICO 5 (40 X 40 cm)</t>
  </si>
  <si>
    <t>CERAMICA PARED ALFA BLANCA 20 X 20</t>
  </si>
  <si>
    <t>CERAMICA PISO ALFA BLANCA 20 X 20</t>
  </si>
  <si>
    <t xml:space="preserve">UN </t>
  </si>
  <si>
    <t>Lavamanos fenix 4 conj. Cr Iincluye griferia</t>
  </si>
  <si>
    <t>PINTURA EPOXICA DE ALTOS SOLIDOSPINTUCO</t>
  </si>
  <si>
    <t>PINTURA LAVABLE EN ACEITE PINTUCO</t>
  </si>
  <si>
    <t>ESTUCO PLASTICO SIKA</t>
  </si>
  <si>
    <t>Estoperol negro 3.5mm de espesor</t>
  </si>
  <si>
    <t xml:space="preserve">Tablon de 30x30 </t>
  </si>
  <si>
    <t>TOTAL COSTOS INDIRECTOS AIU 25%</t>
  </si>
  <si>
    <t>COSTO UNIT. + AIU</t>
  </si>
  <si>
    <t>COLUMNETAS DE CONFINAMIENTO en concreto reforzado de de 30X 15cm  incluye formaleta, concreto de 3000psi y acero de (4200kg/cm2)</t>
  </si>
  <si>
    <t>COLUMNAS CONCRETO REFORZADO  en concreto reforzado de 30X 50 CM incluye formaleta, concreto de 3000psi y acero de (4200kg/cm2)</t>
  </si>
  <si>
    <t>sanitario completo Ref. STILO 30535 Color: BONE, incluye  acople de manguera y accesorios</t>
  </si>
  <si>
    <t xml:space="preserve">LAVACON MESON EN ACERO INOXIDABLE 0.60 X 1.10 </t>
  </si>
  <si>
    <t>LAMINA EN POLICARBONATO ALVEOLAR DE 6mm con todos sus elementos para su correcta instalacion</t>
  </si>
  <si>
    <t xml:space="preserve">CUBIERTA CORRUGADA DE ASBESTO CEMENTO ETERNIT N° 8 con todos los elementos para su correcta instalacion  </t>
  </si>
  <si>
    <t>CUBIERTA CORRUGADA DE ASBESTO CEMENTO ETERNIT N°8 CON TODOS LOS ELEMENTOS PARA SU CORRECTA INSTALACION</t>
  </si>
  <si>
    <t>BALDOSA TIPO ALFA TRAFICO 5  COLOR CAFÉ DE 30 X 30</t>
  </si>
  <si>
    <t>SUBTOTAL DAS</t>
  </si>
  <si>
    <t>CUADRO GENERAL CALCULO DE ITEMS - DAS</t>
  </si>
  <si>
    <t>DEMOLICIÓN MUROS EN LADRILLO COMUN TIPO SOGA PORTERIA</t>
  </si>
  <si>
    <t>DEMOLICIÓN DE PISO PRIMARIO E=0.10 M PASILLO ACESO EDIFICIO</t>
  </si>
  <si>
    <t>RETIRO DE PISO EN CERÀMICA PORTERIA</t>
  </si>
  <si>
    <t>DEMOLICION CUBIERTA COCRETO REFORZADO E= 0.05M PORTERIA</t>
  </si>
  <si>
    <t>DESMONTE PORTON ACCESO VEHICULAR</t>
  </si>
  <si>
    <t>DESMONTE PORTON ACCESO PEATONAL</t>
  </si>
  <si>
    <t>LOCALIZACION Y REPLANTEO</t>
  </si>
  <si>
    <t>DEMOLICION MESON GRANITO PULIDO EN PORTERIA</t>
  </si>
  <si>
    <t>DESMONTE MUEBLE MADERA PORTERIA</t>
  </si>
  <si>
    <t>RETIRO DE CERRAMIENTO MALLA ESLABONADA</t>
  </si>
  <si>
    <t>DEMOLICION ALFAJIA EN CONCRETO REFORZADO EN CERRAMIENTO</t>
  </si>
  <si>
    <t>DEMOLICION PILASTRA EN CONCRETO REFORZADO 0.30X0.30</t>
  </si>
  <si>
    <t>DEMOLICION CIELO FALSO MALLA CONVENA Y REPELLO PORTERIA</t>
  </si>
  <si>
    <t>DEMOLICION VIGUETAS Y COLUMNETAS DE CONFINAMIENTO PORTERIA</t>
  </si>
  <si>
    <t>DEMOLICIÓN CUNETA EN V</t>
  </si>
  <si>
    <t>DEMOLICION PILASTRA EN CONCRETO REFORZADO 0.50X0.27X1.50</t>
  </si>
  <si>
    <t>DEMOLICION DE BORDILLO</t>
  </si>
  <si>
    <t>EXCAVACION MATERIAL COMUN E=0.50 (INCLUYE ZAPATAS)</t>
  </si>
  <si>
    <t>RETIRO DE ÁRBOL FLORAL CERCA ACESO VEHICULAR</t>
  </si>
  <si>
    <t>INSTALACIONES HIDROSANITARIAS</t>
  </si>
  <si>
    <t xml:space="preserve">EXCAVACIÓN Y RECOMPACTACION INSTALACIONES HIDROSANITARIAS  </t>
  </si>
  <si>
    <t>INSTALACIÓN PUNTO HIDRÁULICO 1/2" PVC</t>
  </si>
  <si>
    <t>COLUMNA METALICA EN CAJON PERFIL C CALIBRE 20</t>
  </si>
  <si>
    <t>VIGA METALICA EN CAJON PERFIL C CALIBRE 20</t>
  </si>
  <si>
    <t>CERRAMIENTO MALLA ESLABONADA CON TUBO GALVANIZADO 3"</t>
  </si>
  <si>
    <t>LOSA CUBIERTA PORTERIA E=5CM CCTO REFORZADO IMPERMEABILIZADA</t>
  </si>
  <si>
    <t>VIGA METALICA SENCILLA PERFIL C CALIBRE 20</t>
  </si>
  <si>
    <t>TENSORES DE 3/8"</t>
  </si>
  <si>
    <t>MURO EN MAMPOSTERIA TIPO SOGA SUCIO</t>
  </si>
  <si>
    <t>ESTUCO PLASTICO PARA MUROS AMBAS CARAS</t>
  </si>
  <si>
    <t>PISO EN CERÀMICA CON MORTERO DE NIVELACIÓN PORTERIAS T3</t>
  </si>
  <si>
    <t>PISO EN CERAMICA CON MORTERO DE NIVELACIÓN ACESO BIOMETRIA T5</t>
  </si>
  <si>
    <t>PISO EN CERAMICA CON MORTERO DE NIVELACIÓN ACESO PEATONAL T5</t>
  </si>
  <si>
    <t xml:space="preserve">CERRAMIENTO VIDRIO TEMPLADO </t>
  </si>
  <si>
    <t>CESPED BAJO ADOQUINADO HUECO</t>
  </si>
  <si>
    <t>REJA SEGUR.LAMI.TUB.1,1/2"x1,1/2 CAL.20 ACCESO PEATONAL Y  (2)VEHICULAR</t>
  </si>
  <si>
    <t>TAPA EN CONCRETO REFORZADO PARA CAJAS DE INSPECCION (1X1.2)</t>
  </si>
  <si>
    <r>
      <t>M</t>
    </r>
    <r>
      <rPr>
        <sz val="11"/>
        <color indexed="8"/>
        <rFont val="Calibri"/>
        <family val="2"/>
      </rPr>
      <t>²</t>
    </r>
  </si>
  <si>
    <r>
      <t>M</t>
    </r>
    <r>
      <rPr>
        <sz val="11"/>
        <color indexed="8"/>
        <rFont val="Calibri"/>
        <family val="2"/>
      </rPr>
      <t>³</t>
    </r>
  </si>
  <si>
    <t>CUADRO GENERAL CALCULO DE ITEMS - ACCESO</t>
  </si>
  <si>
    <t>SUBTOTAL ACCESO</t>
  </si>
  <si>
    <t>SUMINISTRO E INSTALACIÓN DE PUNTOS SANITARIOS 4"</t>
  </si>
  <si>
    <t>SUMINISTRO E INSTALACIÓN DE TUBERIA 2"</t>
  </si>
  <si>
    <t>SUMINISTRO E INSTALACIÓN DE PUNTOS SANITARIOS 2"</t>
  </si>
  <si>
    <t>SUMINSITRO E INSTALACIÓN DE TUBERIA 4"</t>
  </si>
  <si>
    <t>SUMINISTRO E INSTALACION DE LAVAMANOS Y ACCESORIOS</t>
  </si>
  <si>
    <t>ESTRUCTURA DE PAVIMENTO EN CONCRET0 PARA PAVIEMENTO 20 CM AREA 255 M2</t>
  </si>
  <si>
    <t xml:space="preserve">INSTALACION DE VENTANAS SUMINISTRO, HABILITADO, FABRICACION Y COLOCACION DE VENTANA CUADRADA TIPO V-3 DE 90 X 90, FORMADA A BASE DE MARCO SOLERA DE ACERO DE 2"x 1/8", CUADRADO DE 3/4" Y REDONDO DE 3/8", ADEMÁS UNA VIGUETA FORMADA POR SOLERA DE 1" x 1/8" , UN CUADRADO DE 1/2" Y UN REDONDO DE 3/8" FIJADO AL MARCO EN SU PERÍMETRO CON TORNILLOS DE CABEZA DE GOTA @ 20 CM., TODO CON PINTURA ANTICORROSIVO Y ACABADO CON DOS MANOS DE ESMALTE ALQUIDALICO DE LA MARCA SERWIN-WILLIAMS. INCLUYE: EL SUMINISTRO Y COLOCACION DE CRISTAL FLOTADO DE 6 MM DE ESPESOR, LA FIJACIÓN DEL MARCO CON TAQUETES Y TORNILLOS, BARRENOS, SELLADO CON SILICÓN ENTRE CRISTAL Y VENTANA Y VENTANA Y MURO POR AMBAS CARAS. ETC.
</t>
  </si>
  <si>
    <t>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t>
  </si>
  <si>
    <t>PINTURA TIPO 1 A TRES MANOS</t>
  </si>
  <si>
    <t>CORTE, CARGA Y RETIRO DE ARBOLES  EXISTENTE DE 20 A 50 CM DE DIAMETRO INCLUYE RETIRO DE RAICES</t>
  </si>
  <si>
    <t>EXCAVACION MATERIAL COMUN  INCLUYE RAICES ARBOL</t>
  </si>
  <si>
    <t>LOCALIZACION  GENERAL Y REPLANTEO DE MUROS</t>
  </si>
  <si>
    <t>DESCAPOTE  Y NIVELACION H PROMEDIO  30 CM</t>
  </si>
  <si>
    <t>DESMONTE DE SANITARIO</t>
  </si>
  <si>
    <t>CAJA DE INSPECCIÓN EN CONCRETO 300 PSI 0.60M X 0.60 M , INC TAPA, REFUERZO Y CAÑUELAS ESMALTADAS (H 1.0M)</t>
  </si>
  <si>
    <t>ZAPATA CONCRETO 3000 PSI REFORZADO INCLUYE FORMALETA</t>
  </si>
  <si>
    <t xml:space="preserve"> </t>
  </si>
  <si>
    <t>ANDEN EN CONCRETO 3000 PSI E= 10 CM, CON ADECUACION DE TERRENO</t>
  </si>
  <si>
    <t xml:space="preserve">DEMOLICIÓN MUROS EN LADRILLO COMUN TIPO SOGA </t>
  </si>
  <si>
    <t xml:space="preserve">DEMOLICIÓN DE PISO PRIMARIO E=0.10 M </t>
  </si>
  <si>
    <t>RETIRO DE PISO EN BALDOSA</t>
  </si>
  <si>
    <t>SOLADO DE LIMPIEZA E=0.07M 2000 PSI</t>
  </si>
  <si>
    <t>VIGA EN CONCRETO  REFORZADO 3000 PSI DE ENLACE CIMENTACIÓN 30X40 INCLUYE FORMALETA</t>
  </si>
  <si>
    <t>CONSTRUCCION DE MURO DOBLE CARA EN LAMINAS DE SUPERBOARD  10 mm, SOBRE PERFILERIA COMO SE MUESTRA EN EL PLANO ANEXO,  CON TRATAMIENTO DE JUNTAS CON MASILLA TIPO JOINT COMPOUND SOBRE CINTA MALLA. ACABADO EN ESTUCO Y PINTURA TIPO VINILO  I, A TRES (3) MANOS, INCLUYE ANCLAJE A LOSA.</t>
  </si>
  <si>
    <t xml:space="preserve">CONSTRUCCION PISO PRIMARIO EN CONCRETO 3000 PSI REFORZADO F'C 17.5 E= 8 cm </t>
  </si>
  <si>
    <t xml:space="preserve">CESPED BAJO ADOQUIN HUECO CON TIERRA NEGRA Y PASTO KIKUYO
</t>
  </si>
  <si>
    <t>CONSTRUCCION DE CIELO FALSO EN SUPERBOARD, INSTALADO SOBRE PERFILERIA ROLADA CALIBRE 26, cada 40 cm, CON TRATAMIENTO DE JUNTAS TIPO JOINT COMPOUND SOBRE CINTA MALLA.  INCLUYE ESTUCO Y PINTURAVINILO TIPO I A TRES (3) MANOS, ESPESOR LAMINA SUPERBOARD   6 mm.</t>
  </si>
  <si>
    <t xml:space="preserve">PISO EN TABLON DE 30x30cm y 12mm DE ESPESOR CON MORTERODE NIVELACION 1:3  1/4x26 Y NARIZ EN "L" ESPECIAL COLOR ARENA TIPO MOORE O SIMILAR)
</t>
  </si>
  <si>
    <t>SUMINISTRO E INSTALACION DE SANITARIO</t>
  </si>
  <si>
    <t>LOSA DE CONCRETO PISO MR 40  (E= 0.20MTS)</t>
  </si>
  <si>
    <t>CONCRETO DE 3000 PSI PARA SARDINELES</t>
  </si>
  <si>
    <t>CONCRETO DE 3000 PSI PARA CAÑUELAS</t>
  </si>
  <si>
    <t>TUBERIA PVC SANITARIA DE 8"  PARA SUMIDEROS</t>
  </si>
  <si>
    <t>BROCALES CAJAS DE INSPECCION</t>
  </si>
  <si>
    <t>TUBERIA PVC SANITARIA DE 4"  PARA  CAÑUELA</t>
  </si>
  <si>
    <t>SIFON PVC SANITARIO 4"</t>
  </si>
  <si>
    <t>CORTE PAVIMENTO INCLUYE MATERIAL DE JUNTAS</t>
  </si>
  <si>
    <t>REJILLA METALICA PARA CAÑUELA</t>
  </si>
  <si>
    <t>CARPINTERIA METALICA</t>
  </si>
  <si>
    <t>MAMPOSTERIA Y ACABADOS</t>
  </si>
  <si>
    <t>PAVIMENTOS Y VARIOS</t>
  </si>
  <si>
    <t>REPELLO SOBRE MUROS AMBAS CARAS MORTERO 1:3</t>
  </si>
  <si>
    <t>MUROS  Y CIELO RASOS LIVIANOS</t>
  </si>
  <si>
    <r>
      <t>M</t>
    </r>
    <r>
      <rPr>
        <sz val="10"/>
        <color indexed="8"/>
        <rFont val="Calibri"/>
        <family val="2"/>
      </rPr>
      <t>²</t>
    </r>
  </si>
  <si>
    <t>4.12</t>
  </si>
  <si>
    <t>BAJANTES  AGUAS LLUVIAS 4" PVC</t>
  </si>
  <si>
    <t>CANAL CL 22, LAMINA GALVANIZADA,  RECOLECTOR AGUAS LLUVIAS</t>
  </si>
  <si>
    <t>DEMOLICION BORDILLO  CONCRETO SIMPLE</t>
  </si>
  <si>
    <t>ACERO DE REFUERZO PARA LOSAS DE CONCRETO</t>
  </si>
  <si>
    <t>SUMIDEROS EN CONCRETO 3000 psi</t>
  </si>
  <si>
    <t xml:space="preserve">BORDILLO EN CONCRETO 3000 psi  A80 20x35x1
 </t>
  </si>
  <si>
    <t>DEMOLICION LOSAS DE CONCRETO E= 20 CM</t>
  </si>
  <si>
    <t>PEDESTALES EN CONCRETO 3000 PSI</t>
  </si>
  <si>
    <t>DUCTOS ELECTRICOS</t>
  </si>
  <si>
    <t>GB</t>
  </si>
  <si>
    <t>SUBTOTAL ACCESOS</t>
  </si>
  <si>
    <t>SUB TOTAL DAS</t>
  </si>
  <si>
    <t>COSTOS DIRECTOS ELECTRICOS</t>
  </si>
  <si>
    <t>INSTALACIONES ELECTRICAS DEL DAS Y LOS ACCESOS</t>
  </si>
  <si>
    <t>SALIDA ALUMBRADO A 120 VOLTIOS   INC LAMPARA FLUORESCENTE</t>
  </si>
  <si>
    <t>SALIDA ALUMBRADO A 120 VOLTIOS 70 WATTS</t>
  </si>
  <si>
    <t xml:space="preserve">SALIDA TOMA DOBLE CON POLO A TIERRA 120 VOLTIOS </t>
  </si>
  <si>
    <t>SALIDA VOZ Y DATOS  CABLE CATEGORIA 6A</t>
  </si>
  <si>
    <t>SALIDA TOMA DOBLE CON POLO A TIERRA 120 VOLTIOS  REGULADO</t>
  </si>
  <si>
    <t>COLOCACION DE BREAKER MONOPOLAR</t>
  </si>
  <si>
    <t>COLOCACION DE BREAKER BIPOLAR</t>
  </si>
  <si>
    <t xml:space="preserve"> COLOCACION DE CAJA DE STRIP TIPO TELEFONICO Y ACOMETIDA</t>
  </si>
  <si>
    <t>SALIDA DE CIRCUITO CERRADO DE TELEVISION (camaras)</t>
  </si>
  <si>
    <t>SISTEMA DE UPS ( 10 EQUIPOS)</t>
  </si>
  <si>
    <t xml:space="preserve"> SISTEMA DE UPS ( 15 EQUIPOS)</t>
  </si>
  <si>
    <t>COLOCACION DE TABLERO TRIFILAR DE 12 CIRCUITOS Y ACOMETIDA</t>
  </si>
  <si>
    <t>COLOCACION DE TABLERO TRIFILAR DE 4 CIRCUITOS Y ACOMETIDA</t>
  </si>
  <si>
    <t>AREA DAS</t>
  </si>
  <si>
    <t>AREA ACCESOS</t>
  </si>
  <si>
    <t>SALIDA ALUMBRADO A 120 VOLTIOS  INCLUYE LAMPARA FLUORESCENTE</t>
  </si>
  <si>
    <t xml:space="preserve"> SALIDA TOMA DOBLE CON POLO A TIERRA 120 VOLTIOS  REGULADO</t>
  </si>
  <si>
    <t xml:space="preserve"> COLOCACION DE TABLERO TRIFILAR DE 8 CIRCUITOS Y ACOMETIDA</t>
  </si>
  <si>
    <t xml:space="preserve">EXCAVACION MATERIAL COMUN E=0.50 </t>
  </si>
  <si>
    <r>
      <t>M</t>
    </r>
    <r>
      <rPr>
        <sz val="9"/>
        <color indexed="8"/>
        <rFont val="Calibri"/>
        <family val="2"/>
      </rPr>
      <t>²</t>
    </r>
  </si>
  <si>
    <r>
      <t>M</t>
    </r>
    <r>
      <rPr>
        <sz val="9"/>
        <color indexed="8"/>
        <rFont val="Calibri"/>
        <family val="2"/>
      </rPr>
      <t>³</t>
    </r>
  </si>
  <si>
    <t>ARQ. DIEGO ANDRES CASTRO  GARCIA</t>
  </si>
  <si>
    <t>COORDINADOR</t>
  </si>
  <si>
    <t>UNIDAD DE DESARROLLO DE INFRAESTRUCTURA</t>
  </si>
  <si>
    <t>INGENIERO CONTRATISTA</t>
  </si>
  <si>
    <t xml:space="preserve">            REINEL MOSQUERA FERNANDEZ</t>
  </si>
  <si>
    <t xml:space="preserve"> UNIDAD DE DESARROLLO DE INFRAESTRUCTURA</t>
  </si>
  <si>
    <t>CANT</t>
  </si>
  <si>
    <t>CERCHA METALICA TIPO 1 de longitud 16.63 con angulos de 2" X 1/8" con anticorrosivo PHCL, según diseño.</t>
  </si>
  <si>
    <t>CERCHA METALICA TIPO 2 de longitud de 18,09 con angulos de  2"X 1/8" con anticorrosivo PHCL, según diseño.</t>
  </si>
  <si>
    <t xml:space="preserve"> LAMINA DE POLICARBONATO MACIZO 2.0 MM  DE 2.05 X 3.05, ver plano.</t>
  </si>
  <si>
    <t>SOPORTE METALICO CUBIERTA CON TUBO METALICO DE 2" Y PLATINA DE HIERRO DE E= 10mm, según diseño.</t>
  </si>
  <si>
    <t>ESTRUCTURA METÁLICA DE CUBIERTA EN ALUMINIO POLIURETANO, INC CORREAS , según diseño.</t>
  </si>
  <si>
    <r>
      <t>M</t>
    </r>
    <r>
      <rPr>
        <sz val="9"/>
        <rFont val="Calibri"/>
        <family val="2"/>
      </rPr>
      <t>²</t>
    </r>
  </si>
  <si>
    <t>SUMINISTRO E INSTALACION DE LAVAMANOSDE PEDESTAL  Ref.Verona  Color:  BONE, incluye llave automática para lavamanos Ref. 947120001, acople manguera lavamanos y sifón desague lavamanos Ref. 931430001</t>
  </si>
  <si>
    <t>SUMINISTRO CORTE  FLEJE Y AMARRE DE HIERRO DE  60000 PSI</t>
  </si>
  <si>
    <t xml:space="preserve">COLUMNETAS DE CONFINAMIENTO en concreto  de 30X 15cm  incluye formaleta, concreto de 3000psi </t>
  </si>
  <si>
    <t>SUMINISTRO CORTE FLEJE Y AMARRE DE HIERRO DE 60000  PSI</t>
  </si>
  <si>
    <t xml:space="preserve">PISO EN CERAMICA CON MORTERO1:3 DE NIVELACION DE PISO   T3
</t>
  </si>
  <si>
    <t>VALOR TOTAL DEL PROYECTO</t>
  </si>
  <si>
    <t>CUBIERTA ONDULADA DE ASBESTO CEMENTO ETERNIT  CON TODOS LOS ELEMENTOS PARA SU CORRECTA INSTALACION</t>
  </si>
  <si>
    <t>CONCRETOS Y VARIOS</t>
  </si>
  <si>
    <t>AREA ADMINISTRATIVA</t>
  </si>
  <si>
    <t>INSTALACIONES ELECTRICAS  SALA EXTERIOR</t>
  </si>
  <si>
    <t>CONCRETO DE 3000 PSI PARA VIGAS Y COLUMNAS INCLUYE FORMALETA</t>
  </si>
  <si>
    <t>COSTOS DIRECTOS  SALA EXTERIOR</t>
  </si>
  <si>
    <t>COSTOS DIRECTOS OBRA AREA ADMINISTRATIVA</t>
  </si>
  <si>
    <t>CONCRETO DE 3000 PSI PARA CIMENTACION INCLUYE FORMALETA</t>
  </si>
  <si>
    <t>PINTURA MUROS EN  VINILO TIPO 1 A TRES MANOS</t>
  </si>
  <si>
    <t>ESTUCO PLASTICO PARA MUROS ESTUCO SIKA</t>
  </si>
  <si>
    <t xml:space="preserve">INSTALACIONES ELECTRICAS  </t>
  </si>
  <si>
    <t>SUMINISTRO E INSTALACION DE ESTRUCTURA METALICA PARA CUBIERTA EXTERIOR, INCLUYE ANGULO ESTRUCTURAL, TUBO ESTRUCTURAL, SOLDADURA, ANTICORROSIVO, PINTURA BLANCA,  CORREAS, PLATINAS, ANCLAJES, PERNOS, SEGÚN DISEÑO.</t>
  </si>
  <si>
    <t>MURO EN MAMPOSTERIA  BLOQUE DE  CONCRETO ESTRUCT 12*29*19, INC LLENADO DE DOVELAS CON GROUTING</t>
  </si>
  <si>
    <t>REPELLO SOBRE MUROS  MORTERO 1:3</t>
  </si>
  <si>
    <t>SUMINISTRO E INSTALACION SIFON PVC SANITARIO 4"</t>
  </si>
  <si>
    <t>SUMINISTRO E INSTALACION DE  TENSORES DE 3/8" INC PINTURA Y ANTICORROSIVO</t>
  </si>
  <si>
    <t>SUMINISTRO E INSTALACION BAJANTES  AGUAS LLUVIAS 4" PVC SANITARIA, TIPO PESADO</t>
  </si>
  <si>
    <t>SALIDA TOMA DOBLE CON POLO A TIERRA 120 VOLTIOS  INCLUYE TUBO CONDUIT D=1/2"(3/4" donde se necesite), TOMA LEVITON, CAJA  2*4"</t>
  </si>
  <si>
    <t>SUMINISTRO E INSTALACION DE LAMPARA DE EMERGENCIA ILTEC REF. IT 90E</t>
  </si>
  <si>
    <t>SUMINISTRO E INSTALACION DE  DIVISIONES EN VIDRIO TEMPLADO  DE  5MM, ANCLAJES  Y  SOPORTES EN ACERO INOXIDABLE H= 70 CM, PUESTOS TIPO CAJERO</t>
  </si>
  <si>
    <t>SUMINISTRO E INSTALACION DE PUERTAS EN  VIDRIO TEMPLADO 10 MM CON ANCLAJES Y SOPORTES EN ACERO INOXIDABLE. 1,0*1,90M, CHAPA  SCHALAGE</t>
  </si>
  <si>
    <t>TUBERIA PVC SANITARIA DE 4"   TIPO PESADO, PARA  CAÑUELA</t>
  </si>
  <si>
    <t>SUMINISTRO E INSTALACION REJILLA METALICA 50*50 CM  PARA CAÑUELA</t>
  </si>
  <si>
    <t>SALIDA ALUMBRADO A 120 VOLTIOS EN TUBERIA CONDUIT PVC 3/4" CON  ACCESORIOS, CONDUCTORES No. 12 AWG THHN THWN/CU centelsa, linea a tierra, CAJAS GALVANIZADAS 4*4 DESDE  BANDEJA  PORTA CABLE HASTA APARATO   INCLUYE INTERRUPTOR .</t>
  </si>
  <si>
    <t>SUMINISTRO E INSTALACION DE TEJA METÁLICA  PARA CUBIERTA  EN ALUMINIO TIPO SANWDCH CON AISLAMIENTO EN    POLIURETANO, E= 6CM  según diseño.</t>
  </si>
  <si>
    <t xml:space="preserve">                       UNIVERSIDAD DEL CAUCA</t>
  </si>
  <si>
    <t xml:space="preserve">                       VICERRECTORIA ADMINISTRATIVA</t>
  </si>
  <si>
    <t xml:space="preserve">                       DIRECCION ADMINISTRATIVA Y DE SERVICIOS</t>
  </si>
  <si>
    <t xml:space="preserve">                      UNIDAD DE DESARROLLO DE INFRAESTRUCTURA</t>
  </si>
  <si>
    <t>PRESUPUESTO OFICIAL PARA LA OBRAS FINAL DE LA CONSTRUCCION DE LAS OFICINAS DE LA DIVISION DE ADMISIONES DE LA UNIVERSIDAD DEL CAUCA - ETAPA II</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</si>
</sst>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00"/>
    <numFmt numFmtId="189" formatCode="_ * #,##0_ ;_ * \-#,##0_ ;_ * &quot;-&quot;??_ ;_ @_ "/>
    <numFmt numFmtId="190" formatCode="#,##0.0000"/>
    <numFmt numFmtId="191" formatCode="#,##0.000"/>
    <numFmt numFmtId="192" formatCode="#,##0.0"/>
    <numFmt numFmtId="193" formatCode="&quot;$&quot;\ #,##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 #,##0.00_ ;_ [$€]\ * \-#,##0.00_ ;_ [$€]\ * &quot;-&quot;??_ ;_ @_ "/>
    <numFmt numFmtId="199" formatCode="[$$-240A]\ #,##0"/>
    <numFmt numFmtId="200" formatCode="0.000000"/>
    <numFmt numFmtId="201" formatCode="0.00000"/>
    <numFmt numFmtId="202" formatCode="0.0000"/>
    <numFmt numFmtId="203" formatCode="0.000"/>
    <numFmt numFmtId="204" formatCode="0.0"/>
    <numFmt numFmtId="205" formatCode="&quot;$&quot;\ #,##0.000"/>
    <numFmt numFmtId="206" formatCode="[$$-2C0A]\ #,##0"/>
    <numFmt numFmtId="207" formatCode="&quot;$&quot;#,##0.0"/>
    <numFmt numFmtId="208" formatCode="&quot;$&quot;#,##0"/>
    <numFmt numFmtId="209" formatCode="_(* #,##0_);_(* \(#,##0\);_(* &quot;-&quot;??_);_(@_)"/>
  </numFmts>
  <fonts count="105">
    <font>
      <sz val="11"/>
      <color theme="1"/>
      <name val="Calibri"/>
      <family val="2"/>
    </font>
    <font>
      <sz val="11"/>
      <color indexed="8"/>
      <name val="Calibri"/>
      <family val="2"/>
    </font>
    <font>
      <sz val="12"/>
      <color indexed="8"/>
      <name val="Calibri"/>
      <family val="2"/>
    </font>
    <font>
      <sz val="12"/>
      <color indexed="8"/>
      <name val="Arial Narrow"/>
      <family val="2"/>
    </font>
    <font>
      <sz val="16"/>
      <name val="Arial Narrow"/>
      <family val="2"/>
    </font>
    <font>
      <sz val="12"/>
      <name val="Arial Narrow"/>
      <family val="2"/>
    </font>
    <font>
      <sz val="9"/>
      <name val="Arial"/>
      <family val="2"/>
    </font>
    <font>
      <b/>
      <sz val="10"/>
      <name val="Arial"/>
      <family val="2"/>
    </font>
    <font>
      <b/>
      <sz val="10"/>
      <name val="Arial Narrow"/>
      <family val="2"/>
    </font>
    <font>
      <u val="single"/>
      <sz val="11"/>
      <name val="Arial Narrow"/>
      <family val="2"/>
    </font>
    <font>
      <u val="single"/>
      <sz val="12"/>
      <name val="Arial Narrow"/>
      <family val="2"/>
    </font>
    <font>
      <sz val="14"/>
      <color indexed="8"/>
      <name val="Arial Narrow"/>
      <family val="2"/>
    </font>
    <font>
      <sz val="16"/>
      <color indexed="8"/>
      <name val="Arial Narrow"/>
      <family val="2"/>
    </font>
    <font>
      <sz val="10"/>
      <color indexed="8"/>
      <name val="Calibri"/>
      <family val="2"/>
    </font>
    <font>
      <sz val="11"/>
      <color indexed="8"/>
      <name val="Arial Narrow"/>
      <family val="2"/>
    </font>
    <font>
      <sz val="11"/>
      <name val="Calibri"/>
      <family val="2"/>
    </font>
    <font>
      <sz val="12"/>
      <name val="Calibri"/>
      <family val="2"/>
    </font>
    <font>
      <b/>
      <sz val="11"/>
      <color indexed="10"/>
      <name val="Calibri"/>
      <family val="2"/>
    </font>
    <font>
      <b/>
      <sz val="12"/>
      <color indexed="10"/>
      <name val="Calibri"/>
      <family val="2"/>
    </font>
    <font>
      <b/>
      <sz val="11"/>
      <color indexed="8"/>
      <name val="Calibri"/>
      <family val="2"/>
    </font>
    <font>
      <sz val="10"/>
      <color indexed="8"/>
      <name val="Arial Narrow"/>
      <family val="2"/>
    </font>
    <font>
      <sz val="8"/>
      <color indexed="8"/>
      <name val="Arial Narrow"/>
      <family val="2"/>
    </font>
    <font>
      <sz val="9"/>
      <color indexed="8"/>
      <name val="Arial Narrow"/>
      <family val="2"/>
    </font>
    <font>
      <b/>
      <sz val="12"/>
      <color indexed="8"/>
      <name val="Calibri"/>
      <family val="2"/>
    </font>
    <font>
      <sz val="8"/>
      <name val="Calibri"/>
      <family val="2"/>
    </font>
    <font>
      <u val="single"/>
      <sz val="11"/>
      <color indexed="12"/>
      <name val="Calibri"/>
      <family val="2"/>
    </font>
    <font>
      <u val="single"/>
      <sz val="11"/>
      <color indexed="36"/>
      <name val="Calibri"/>
      <family val="2"/>
    </font>
    <font>
      <b/>
      <sz val="10"/>
      <color indexed="8"/>
      <name val="Calibri"/>
      <family val="2"/>
    </font>
    <font>
      <b/>
      <sz val="12"/>
      <color indexed="8"/>
      <name val="Arial Narrow"/>
      <family val="2"/>
    </font>
    <font>
      <sz val="15"/>
      <color indexed="8"/>
      <name val="Calibri"/>
      <family val="2"/>
    </font>
    <font>
      <sz val="11"/>
      <name val="Arial"/>
      <family val="2"/>
    </font>
    <font>
      <sz val="10"/>
      <name val="Arial"/>
      <family val="2"/>
    </font>
    <font>
      <b/>
      <sz val="12"/>
      <name val="Arial"/>
      <family val="2"/>
    </font>
    <font>
      <b/>
      <sz val="13"/>
      <color indexed="8"/>
      <name val="Calibri"/>
      <family val="2"/>
    </font>
    <font>
      <b/>
      <sz val="9"/>
      <color indexed="8"/>
      <name val="Calibri"/>
      <family val="2"/>
    </font>
    <font>
      <sz val="8"/>
      <name val="Arial"/>
      <family val="2"/>
    </font>
    <font>
      <sz val="6"/>
      <color indexed="8"/>
      <name val="Arial Narrow"/>
      <family val="2"/>
    </font>
    <font>
      <sz val="5"/>
      <color indexed="8"/>
      <name val="Arial Narrow"/>
      <family val="2"/>
    </font>
    <font>
      <sz val="10"/>
      <color indexed="8"/>
      <name val="Arial"/>
      <family val="2"/>
    </font>
    <font>
      <sz val="10"/>
      <name val="Calibri"/>
      <family val="2"/>
    </font>
    <font>
      <b/>
      <sz val="9"/>
      <color indexed="8"/>
      <name val="Arial Narrow"/>
      <family val="2"/>
    </font>
    <font>
      <sz val="9"/>
      <name val="Calibri"/>
      <family val="2"/>
    </font>
    <font>
      <b/>
      <sz val="9"/>
      <color indexed="10"/>
      <name val="Calibri"/>
      <family val="2"/>
    </font>
    <font>
      <sz val="9"/>
      <color indexed="8"/>
      <name val="Calibri"/>
      <family val="2"/>
    </font>
    <font>
      <b/>
      <sz val="9"/>
      <name val="Arial"/>
      <family val="2"/>
    </font>
    <font>
      <sz val="9"/>
      <color indexed="8"/>
      <name val="Arial"/>
      <family val="2"/>
    </font>
    <font>
      <sz val="8"/>
      <color indexed="8"/>
      <name val="Calibri"/>
      <family val="2"/>
    </font>
    <font>
      <b/>
      <sz val="8"/>
      <color indexed="10"/>
      <name val="Calibri"/>
      <family val="2"/>
    </font>
    <font>
      <b/>
      <i/>
      <sz val="8"/>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10"/>
      <name val="Calibri"/>
      <family val="2"/>
    </font>
    <font>
      <b/>
      <sz val="8"/>
      <color indexed="8"/>
      <name val="Arial"/>
      <family val="2"/>
    </font>
    <font>
      <sz val="8"/>
      <color indexed="8"/>
      <name val="Arial"/>
      <family val="2"/>
    </font>
    <font>
      <sz val="10"/>
      <color indexed="10"/>
      <name val="Arial"/>
      <family val="2"/>
    </font>
    <font>
      <b/>
      <sz val="10"/>
      <color indexed="8"/>
      <name val="Arial"/>
      <family val="2"/>
    </font>
    <font>
      <sz val="9"/>
      <color indexed="10"/>
      <name val="Calibri"/>
      <family val="2"/>
    </font>
    <font>
      <b/>
      <sz val="9"/>
      <color indexed="8"/>
      <name val="Arial"/>
      <family val="2"/>
    </font>
    <font>
      <sz val="9"/>
      <color indexed="10"/>
      <name val="Arial"/>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sz val="10"/>
      <color theme="1"/>
      <name val="Calibri"/>
      <family val="2"/>
    </font>
    <font>
      <b/>
      <sz val="10"/>
      <color theme="1"/>
      <name val="Calibri"/>
      <family val="2"/>
    </font>
    <font>
      <b/>
      <sz val="8"/>
      <color theme="1"/>
      <name val="Arial"/>
      <family val="2"/>
    </font>
    <font>
      <sz val="8"/>
      <color theme="1"/>
      <name val="Arial"/>
      <family val="2"/>
    </font>
    <font>
      <sz val="10"/>
      <color theme="1"/>
      <name val="Arial"/>
      <family val="2"/>
    </font>
    <font>
      <sz val="10"/>
      <color rgb="FFFF0000"/>
      <name val="Arial"/>
      <family val="2"/>
    </font>
    <font>
      <b/>
      <sz val="10"/>
      <color theme="1"/>
      <name val="Arial"/>
      <family val="2"/>
    </font>
    <font>
      <sz val="9"/>
      <color theme="1"/>
      <name val="Calibri"/>
      <family val="2"/>
    </font>
    <font>
      <b/>
      <sz val="9"/>
      <color theme="1"/>
      <name val="Calibri"/>
      <family val="2"/>
    </font>
    <font>
      <sz val="9"/>
      <color rgb="FFFF0000"/>
      <name val="Calibri"/>
      <family val="2"/>
    </font>
    <font>
      <b/>
      <sz val="9"/>
      <color theme="1"/>
      <name val="Arial"/>
      <family val="2"/>
    </font>
    <font>
      <sz val="9"/>
      <color theme="1"/>
      <name val="Arial"/>
      <family val="2"/>
    </font>
    <font>
      <sz val="9"/>
      <color rgb="FFFF0000"/>
      <name val="Arial"/>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style="thin"/>
      <top/>
      <bottom/>
    </border>
    <border>
      <left style="thin"/>
      <right style="thin"/>
      <top/>
      <bottom style="thin"/>
    </border>
    <border>
      <left/>
      <right style="thin"/>
      <top/>
      <bottom style="thin"/>
    </border>
    <border>
      <left style="thin">
        <color indexed="10"/>
      </left>
      <right style="thin">
        <color indexed="10"/>
      </right>
      <top style="thin">
        <color indexed="10"/>
      </top>
      <bottom style="thin">
        <color indexed="10"/>
      </bottom>
    </border>
    <border>
      <left style="thin"/>
      <right style="thin"/>
      <top style="thin"/>
      <bottom/>
    </border>
    <border>
      <left style="thin">
        <color indexed="10"/>
      </left>
      <right style="thin">
        <color indexed="10"/>
      </right>
      <top>
        <color indexed="63"/>
      </top>
      <bottom style="thin">
        <color indexed="10"/>
      </bottom>
    </border>
    <border>
      <left/>
      <right/>
      <top style="thin"/>
      <bottom/>
    </border>
    <border>
      <left style="thin"/>
      <right/>
      <top style="thin"/>
      <bottom/>
    </border>
    <border>
      <left/>
      <right style="thin"/>
      <top style="thin"/>
      <bottom/>
    </border>
    <border>
      <left style="thin"/>
      <right/>
      <top/>
      <bottom style="thin"/>
    </border>
    <border>
      <left/>
      <right/>
      <top/>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198" fontId="3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1"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72" fontId="3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82"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32" borderId="4" applyNumberFormat="0" applyFont="0" applyAlignment="0" applyProtection="0"/>
    <xf numFmtId="9" fontId="1"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909">
    <xf numFmtId="0" fontId="0" fillId="0" borderId="0" xfId="0" applyFont="1" applyAlignment="1">
      <alignment/>
    </xf>
    <xf numFmtId="0" fontId="3" fillId="0" borderId="10" xfId="0" applyFont="1" applyBorder="1" applyAlignment="1">
      <alignment horizontal="center" vertical="center"/>
    </xf>
    <xf numFmtId="0" fontId="3" fillId="0" borderId="0" xfId="0" applyFont="1" applyAlignment="1">
      <alignment vertical="center"/>
    </xf>
    <xf numFmtId="0" fontId="3" fillId="33"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188" fontId="3" fillId="0" borderId="0" xfId="0" applyNumberFormat="1" applyFont="1" applyBorder="1" applyAlignment="1">
      <alignment vertical="center"/>
    </xf>
    <xf numFmtId="188" fontId="3" fillId="0" borderId="0" xfId="0" applyNumberFormat="1" applyFont="1" applyBorder="1" applyAlignment="1">
      <alignment horizontal="center" vertical="center"/>
    </xf>
    <xf numFmtId="0" fontId="12" fillId="34" borderId="0" xfId="0" applyFont="1" applyFill="1" applyBorder="1" applyAlignment="1">
      <alignment horizontal="center" vertical="center"/>
    </xf>
    <xf numFmtId="0" fontId="0" fillId="0" borderId="11" xfId="0" applyBorder="1" applyAlignment="1">
      <alignment horizontal="center"/>
    </xf>
    <xf numFmtId="0" fontId="3" fillId="0" borderId="13"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88" fontId="5" fillId="0" borderId="0" xfId="0" applyNumberFormat="1" applyFont="1" applyFill="1" applyBorder="1" applyAlignment="1">
      <alignment vertical="center"/>
    </xf>
    <xf numFmtId="0" fontId="3" fillId="0" borderId="10" xfId="0" applyFont="1" applyBorder="1" applyAlignment="1">
      <alignment vertical="center"/>
    </xf>
    <xf numFmtId="0" fontId="0" fillId="0" borderId="0" xfId="0" applyBorder="1" applyAlignment="1">
      <alignment/>
    </xf>
    <xf numFmtId="0" fontId="3" fillId="0" borderId="12" xfId="0" applyFont="1" applyBorder="1" applyAlignment="1">
      <alignment vertical="center"/>
    </xf>
    <xf numFmtId="0" fontId="0" fillId="0" borderId="0" xfId="0" applyBorder="1" applyAlignment="1">
      <alignment horizontal="center" vertical="center"/>
    </xf>
    <xf numFmtId="179" fontId="1" fillId="0" borderId="11" xfId="49" applyNumberFormat="1" applyFont="1" applyBorder="1" applyAlignment="1">
      <alignment/>
    </xf>
    <xf numFmtId="0" fontId="7" fillId="33" borderId="11" xfId="0" applyFont="1" applyFill="1" applyBorder="1" applyAlignment="1">
      <alignment horizontal="center" vertical="center"/>
    </xf>
    <xf numFmtId="0" fontId="14" fillId="0" borderId="0" xfId="0" applyFont="1" applyBorder="1" applyAlignment="1">
      <alignment/>
    </xf>
    <xf numFmtId="0" fontId="14" fillId="0" borderId="0" xfId="0" applyFont="1" applyAlignment="1">
      <alignment/>
    </xf>
    <xf numFmtId="0" fontId="14" fillId="0" borderId="0" xfId="0" applyFont="1" applyAlignment="1">
      <alignment horizontal="center"/>
    </xf>
    <xf numFmtId="0" fontId="8" fillId="0" borderId="0" xfId="0" applyFont="1" applyAlignment="1">
      <alignment/>
    </xf>
    <xf numFmtId="0" fontId="8" fillId="33" borderId="11" xfId="0" applyFont="1" applyFill="1" applyBorder="1" applyAlignment="1">
      <alignment horizontal="center" vertical="justify"/>
    </xf>
    <xf numFmtId="0" fontId="8" fillId="33" borderId="11" xfId="0" applyFont="1" applyFill="1" applyBorder="1" applyAlignment="1">
      <alignment horizontal="center" vertical="center"/>
    </xf>
    <xf numFmtId="179" fontId="14" fillId="0" borderId="11" xfId="49" applyNumberFormat="1" applyFont="1" applyBorder="1" applyAlignment="1">
      <alignment/>
    </xf>
    <xf numFmtId="189" fontId="14" fillId="0" borderId="11" xfId="49" applyNumberFormat="1" applyFont="1" applyBorder="1" applyAlignment="1">
      <alignment/>
    </xf>
    <xf numFmtId="189" fontId="14" fillId="0" borderId="11" xfId="62" applyNumberFormat="1" applyFont="1" applyBorder="1" applyAlignment="1">
      <alignment horizontal="center"/>
    </xf>
    <xf numFmtId="179" fontId="8" fillId="0" borderId="11" xfId="0" applyNumberFormat="1" applyFont="1" applyBorder="1" applyAlignment="1">
      <alignment horizontal="center"/>
    </xf>
    <xf numFmtId="189" fontId="8" fillId="0" borderId="11" xfId="0" applyNumberFormat="1" applyFont="1" applyBorder="1" applyAlignment="1">
      <alignment horizontal="center"/>
    </xf>
    <xf numFmtId="189" fontId="8" fillId="0" borderId="13" xfId="0" applyNumberFormat="1" applyFont="1" applyBorder="1" applyAlignment="1">
      <alignment horizontal="center"/>
    </xf>
    <xf numFmtId="189" fontId="8" fillId="0" borderId="11" xfId="49" applyNumberFormat="1" applyFont="1" applyBorder="1" applyAlignment="1">
      <alignment/>
    </xf>
    <xf numFmtId="189" fontId="8" fillId="0" borderId="11" xfId="62" applyNumberFormat="1" applyFont="1" applyBorder="1" applyAlignment="1">
      <alignment horizontal="center"/>
    </xf>
    <xf numFmtId="179" fontId="8" fillId="0" borderId="13" xfId="0" applyNumberFormat="1" applyFont="1" applyBorder="1" applyAlignment="1">
      <alignment horizontal="center"/>
    </xf>
    <xf numFmtId="179" fontId="8" fillId="0" borderId="11" xfId="49" applyNumberFormat="1" applyFont="1" applyBorder="1" applyAlignment="1">
      <alignment/>
    </xf>
    <xf numFmtId="179" fontId="8" fillId="0" borderId="11" xfId="62" applyNumberFormat="1" applyFont="1" applyBorder="1" applyAlignment="1">
      <alignment horizontal="center"/>
    </xf>
    <xf numFmtId="0" fontId="9" fillId="0" borderId="0" xfId="0" applyFont="1" applyAlignment="1">
      <alignment/>
    </xf>
    <xf numFmtId="0" fontId="10" fillId="0" borderId="0" xfId="0" applyFont="1" applyAlignment="1">
      <alignment/>
    </xf>
    <xf numFmtId="188" fontId="3" fillId="0" borderId="0" xfId="0" applyNumberFormat="1" applyFont="1" applyBorder="1" applyAlignment="1">
      <alignment horizontal="right" vertical="center"/>
    </xf>
    <xf numFmtId="179" fontId="7" fillId="33" borderId="11" xfId="49" applyNumberFormat="1" applyFont="1" applyFill="1" applyBorder="1" applyAlignment="1">
      <alignment horizontal="center" vertical="center" wrapText="1"/>
    </xf>
    <xf numFmtId="0" fontId="0" fillId="0" borderId="0" xfId="0" applyFill="1" applyAlignment="1">
      <alignment/>
    </xf>
    <xf numFmtId="0" fontId="15" fillId="0" borderId="0" xfId="0" applyFont="1" applyFill="1" applyAlignment="1">
      <alignment/>
    </xf>
    <xf numFmtId="2" fontId="0" fillId="0" borderId="11" xfId="0" applyNumberFormat="1" applyFill="1" applyBorder="1" applyAlignment="1">
      <alignment/>
    </xf>
    <xf numFmtId="188" fontId="15" fillId="0" borderId="0" xfId="0" applyNumberFormat="1" applyFont="1" applyFill="1" applyAlignment="1">
      <alignment/>
    </xf>
    <xf numFmtId="188" fontId="15" fillId="0" borderId="11" xfId="0" applyNumberFormat="1" applyFont="1" applyFill="1" applyBorder="1" applyAlignment="1">
      <alignment horizontal="right"/>
    </xf>
    <xf numFmtId="188" fontId="17" fillId="0" borderId="0" xfId="0" applyNumberFormat="1" applyFont="1" applyFill="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5" borderId="11" xfId="0" applyFill="1" applyBorder="1" applyAlignment="1">
      <alignment horizontal="center" vertical="center"/>
    </xf>
    <xf numFmtId="2" fontId="12" fillId="34"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34" borderId="14" xfId="0" applyFont="1" applyFill="1" applyBorder="1" applyAlignment="1">
      <alignment horizontal="center" vertical="center"/>
    </xf>
    <xf numFmtId="190" fontId="6" fillId="0" borderId="11" xfId="0" applyNumberFormat="1" applyFont="1" applyBorder="1" applyAlignment="1">
      <alignment horizontal="right"/>
    </xf>
    <xf numFmtId="0" fontId="3" fillId="0" borderId="0" xfId="0" applyFont="1" applyFill="1" applyBorder="1" applyAlignment="1">
      <alignment horizontal="right" vertical="center"/>
    </xf>
    <xf numFmtId="0" fontId="0" fillId="0" borderId="14" xfId="0" applyBorder="1" applyAlignment="1">
      <alignment/>
    </xf>
    <xf numFmtId="0" fontId="3"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2" fontId="3" fillId="0" borderId="16" xfId="0" applyNumberFormat="1" applyFont="1" applyBorder="1" applyAlignment="1">
      <alignment vertical="center"/>
    </xf>
    <xf numFmtId="2" fontId="3" fillId="0" borderId="17" xfId="0" applyNumberFormat="1"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2" fillId="34" borderId="0" xfId="0" applyFont="1" applyFill="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12" fillId="34" borderId="15" xfId="0" applyFont="1" applyFill="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188" fontId="3" fillId="0" borderId="14" xfId="0" applyNumberFormat="1" applyFont="1" applyFill="1" applyBorder="1" applyAlignment="1">
      <alignment horizontal="center" vertical="center"/>
    </xf>
    <xf numFmtId="0" fontId="11" fillId="0" borderId="15" xfId="0" applyFont="1" applyBorder="1" applyAlignment="1">
      <alignment vertical="center"/>
    </xf>
    <xf numFmtId="0" fontId="11" fillId="0" borderId="0" xfId="0" applyFont="1" applyBorder="1" applyAlignment="1">
      <alignment vertical="center"/>
    </xf>
    <xf numFmtId="0" fontId="3" fillId="0" borderId="15" xfId="0" applyFont="1" applyBorder="1" applyAlignment="1">
      <alignment horizontal="center" vertical="center"/>
    </xf>
    <xf numFmtId="188" fontId="3"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2" fontId="3" fillId="0" borderId="15" xfId="0" applyNumberFormat="1" applyFont="1" applyFill="1" applyBorder="1" applyAlignment="1">
      <alignment vertical="center"/>
    </xf>
    <xf numFmtId="0" fontId="11" fillId="0" borderId="15" xfId="0" applyFont="1" applyFill="1" applyBorder="1" applyAlignment="1">
      <alignment vertical="center"/>
    </xf>
    <xf numFmtId="0" fontId="12" fillId="34" borderId="14" xfId="0" applyFont="1" applyFill="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188" fontId="3"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0" fillId="0" borderId="15" xfId="0" applyBorder="1" applyAlignment="1">
      <alignment/>
    </xf>
    <xf numFmtId="179" fontId="1" fillId="0" borderId="11" xfId="49" applyNumberFormat="1" applyFont="1" applyBorder="1" applyAlignment="1">
      <alignment vertical="center"/>
    </xf>
    <xf numFmtId="0" fontId="3" fillId="0" borderId="13" xfId="0" applyFont="1" applyBorder="1" applyAlignment="1">
      <alignment horizontal="center" vertical="center"/>
    </xf>
    <xf numFmtId="2" fontId="3" fillId="0" borderId="0" xfId="0" applyNumberFormat="1" applyFont="1" applyFill="1" applyBorder="1" applyAlignment="1">
      <alignment vertical="center"/>
    </xf>
    <xf numFmtId="188" fontId="3" fillId="0" borderId="0" xfId="0" applyNumberFormat="1" applyFont="1" applyFill="1" applyBorder="1" applyAlignment="1">
      <alignment vertical="center"/>
    </xf>
    <xf numFmtId="188" fontId="3"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vertical="center" wrapText="1"/>
    </xf>
    <xf numFmtId="2" fontId="3" fillId="0" borderId="1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center" vertical="center"/>
    </xf>
    <xf numFmtId="0" fontId="3" fillId="0" borderId="13" xfId="0" applyFont="1" applyFill="1" applyBorder="1" applyAlignment="1">
      <alignment horizontal="right" vertical="center"/>
    </xf>
    <xf numFmtId="2" fontId="3" fillId="0" borderId="0" xfId="0" applyNumberFormat="1" applyFont="1" applyFill="1" applyBorder="1" applyAlignment="1">
      <alignment horizontal="left" vertical="center"/>
    </xf>
    <xf numFmtId="2" fontId="3" fillId="0" borderId="0" xfId="0" applyNumberFormat="1" applyFont="1" applyFill="1" applyBorder="1" applyAlignment="1">
      <alignment vertical="center" wrapText="1"/>
    </xf>
    <xf numFmtId="2" fontId="3" fillId="0" borderId="0" xfId="0" applyNumberFormat="1" applyFont="1" applyBorder="1" applyAlignment="1">
      <alignment horizontal="left" vertical="center"/>
    </xf>
    <xf numFmtId="2" fontId="3" fillId="0" borderId="0" xfId="0" applyNumberFormat="1" applyFont="1" applyBorder="1" applyAlignment="1">
      <alignment vertical="center"/>
    </xf>
    <xf numFmtId="0" fontId="3" fillId="0" borderId="14" xfId="0" applyFont="1" applyBorder="1" applyAlignment="1">
      <alignment vertical="center"/>
    </xf>
    <xf numFmtId="188" fontId="3" fillId="0" borderId="14" xfId="0" applyNumberFormat="1" applyFont="1" applyBorder="1" applyAlignment="1">
      <alignment vertical="center"/>
    </xf>
    <xf numFmtId="188" fontId="3" fillId="0" borderId="14" xfId="0" applyNumberFormat="1" applyFont="1" applyBorder="1" applyAlignment="1">
      <alignment horizontal="center"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3" fillId="0" borderId="14" xfId="0" applyFont="1" applyFill="1" applyBorder="1" applyAlignment="1">
      <alignment vertical="center"/>
    </xf>
    <xf numFmtId="188" fontId="3" fillId="0" borderId="14" xfId="0" applyNumberFormat="1" applyFont="1" applyFill="1" applyBorder="1" applyAlignment="1">
      <alignment vertical="center"/>
    </xf>
    <xf numFmtId="0" fontId="0" fillId="0" borderId="0" xfId="0" applyFill="1" applyBorder="1" applyAlignment="1">
      <alignment/>
    </xf>
    <xf numFmtId="0" fontId="13" fillId="0" borderId="10" xfId="0" applyFont="1" applyFill="1" applyBorder="1" applyAlignment="1">
      <alignment/>
    </xf>
    <xf numFmtId="0" fontId="3" fillId="0" borderId="1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1" xfId="0" applyFont="1" applyFill="1" applyBorder="1" applyAlignment="1">
      <alignment vertical="center"/>
    </xf>
    <xf numFmtId="2" fontId="3" fillId="0" borderId="16" xfId="0" applyNumberFormat="1" applyFont="1" applyFill="1" applyBorder="1" applyAlignment="1">
      <alignment vertical="center"/>
    </xf>
    <xf numFmtId="2" fontId="3" fillId="0" borderId="17" xfId="0" applyNumberFormat="1" applyFont="1" applyFill="1" applyBorder="1" applyAlignment="1">
      <alignment vertical="center"/>
    </xf>
    <xf numFmtId="0" fontId="0" fillId="0" borderId="11" xfId="0" applyFill="1" applyBorder="1" applyAlignment="1">
      <alignment horizontal="center" vertical="center"/>
    </xf>
    <xf numFmtId="191" fontId="6" fillId="0" borderId="11" xfId="0" applyNumberFormat="1" applyFont="1" applyBorder="1" applyAlignment="1">
      <alignment horizontal="right"/>
    </xf>
    <xf numFmtId="4" fontId="6" fillId="0" borderId="11" xfId="0" applyNumberFormat="1" applyFont="1" applyBorder="1" applyAlignment="1">
      <alignment horizontal="right"/>
    </xf>
    <xf numFmtId="192" fontId="6" fillId="0" borderId="11" xfId="0" applyNumberFormat="1" applyFont="1" applyBorder="1" applyAlignment="1">
      <alignment horizontal="right"/>
    </xf>
    <xf numFmtId="191" fontId="3" fillId="0" borderId="11" xfId="0" applyNumberFormat="1" applyFont="1" applyBorder="1" applyAlignment="1">
      <alignment horizontal="center" vertical="center"/>
    </xf>
    <xf numFmtId="191" fontId="6" fillId="0" borderId="11" xfId="0" applyNumberFormat="1" applyFont="1" applyBorder="1" applyAlignment="1">
      <alignment horizontal="right" vertical="center"/>
    </xf>
    <xf numFmtId="188" fontId="27" fillId="0" borderId="11" xfId="0" applyNumberFormat="1" applyFont="1" applyFill="1" applyBorder="1" applyAlignment="1">
      <alignment horizontal="right"/>
    </xf>
    <xf numFmtId="188" fontId="3" fillId="0" borderId="10" xfId="0" applyNumberFormat="1" applyFont="1" applyBorder="1" applyAlignment="1">
      <alignment vertical="center"/>
    </xf>
    <xf numFmtId="188" fontId="3"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Fill="1" applyBorder="1" applyAlignment="1">
      <alignment vertical="center"/>
    </xf>
    <xf numFmtId="4" fontId="6" fillId="0" borderId="0" xfId="0" applyNumberFormat="1" applyFont="1" applyFill="1" applyBorder="1" applyAlignment="1">
      <alignment horizontal="right"/>
    </xf>
    <xf numFmtId="191" fontId="3" fillId="0" borderId="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36" borderId="0" xfId="0" applyFill="1" applyAlignment="1">
      <alignment/>
    </xf>
    <xf numFmtId="0" fontId="3" fillId="0" borderId="15"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1" xfId="0" applyFont="1" applyBorder="1" applyAlignment="1">
      <alignment vertical="center"/>
    </xf>
    <xf numFmtId="2" fontId="3" fillId="0" borderId="16" xfId="0" applyNumberFormat="1"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2" fontId="3" fillId="0" borderId="17" xfId="0" applyNumberFormat="1" applyFont="1" applyBorder="1" applyAlignment="1">
      <alignmen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0" xfId="0" applyFont="1" applyBorder="1" applyAlignment="1">
      <alignment horizontal="center" vertical="center"/>
    </xf>
    <xf numFmtId="188" fontId="3" fillId="0" borderId="0" xfId="0" applyNumberFormat="1" applyFont="1" applyBorder="1" applyAlignment="1">
      <alignment horizontal="right" vertical="center"/>
    </xf>
    <xf numFmtId="188" fontId="3" fillId="0" borderId="14" xfId="0" applyNumberFormat="1" applyFont="1" applyBorder="1" applyAlignment="1">
      <alignment horizontal="right" vertical="center"/>
    </xf>
    <xf numFmtId="0" fontId="3" fillId="0" borderId="15" xfId="0" applyFont="1" applyBorder="1" applyAlignment="1">
      <alignment horizontal="center" vertical="center"/>
    </xf>
    <xf numFmtId="188" fontId="3" fillId="0" borderId="13" xfId="0" applyNumberFormat="1" applyFont="1" applyFill="1" applyBorder="1" applyAlignment="1">
      <alignment horizontal="right" vertical="center"/>
    </xf>
    <xf numFmtId="188" fontId="3" fillId="0" borderId="10" xfId="0" applyNumberFormat="1" applyFont="1" applyFill="1" applyBorder="1" applyAlignment="1">
      <alignment vertical="center"/>
    </xf>
    <xf numFmtId="2" fontId="3" fillId="0" borderId="11" xfId="0" applyNumberFormat="1" applyFont="1" applyFill="1" applyBorder="1" applyAlignment="1">
      <alignment horizontal="center" vertical="center"/>
    </xf>
    <xf numFmtId="188" fontId="3" fillId="0" borderId="13" xfId="0" applyNumberFormat="1" applyFont="1" applyFill="1" applyBorder="1" applyAlignment="1">
      <alignment vertical="center"/>
    </xf>
    <xf numFmtId="0" fontId="20" fillId="0" borderId="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vertical="center"/>
    </xf>
    <xf numFmtId="0" fontId="20" fillId="0" borderId="15"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188" fontId="3" fillId="0" borderId="13" xfId="0" applyNumberFormat="1"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0" borderId="10" xfId="0" applyFont="1" applyBorder="1" applyAlignment="1">
      <alignment horizontal="left" vertical="center"/>
    </xf>
    <xf numFmtId="188" fontId="3" fillId="0" borderId="12" xfId="0" applyNumberFormat="1" applyFont="1" applyBorder="1" applyAlignment="1">
      <alignment vertical="center"/>
    </xf>
    <xf numFmtId="2" fontId="3" fillId="0" borderId="11" xfId="0" applyNumberFormat="1" applyFont="1" applyBorder="1" applyAlignment="1">
      <alignment horizontal="center" vertical="center"/>
    </xf>
    <xf numFmtId="0" fontId="0" fillId="0" borderId="0" xfId="0" applyFill="1" applyAlignment="1">
      <alignment vertical="center" wrapText="1"/>
    </xf>
    <xf numFmtId="191" fontId="3" fillId="0" borderId="11" xfId="0" applyNumberFormat="1" applyFont="1" applyBorder="1" applyAlignment="1">
      <alignment horizontal="center" vertical="center"/>
    </xf>
    <xf numFmtId="0" fontId="3" fillId="0" borderId="15" xfId="0" applyFont="1" applyBorder="1" applyAlignment="1">
      <alignment horizontal="left" vertical="center"/>
    </xf>
    <xf numFmtId="191" fontId="3" fillId="0" borderId="0" xfId="0" applyNumberFormat="1" applyFont="1" applyBorder="1" applyAlignment="1">
      <alignment horizontal="center" vertical="center"/>
    </xf>
    <xf numFmtId="0" fontId="3" fillId="0" borderId="15" xfId="0" applyFont="1" applyFill="1" applyBorder="1" applyAlignment="1">
      <alignment horizontal="left" vertical="center"/>
    </xf>
    <xf numFmtId="0" fontId="13" fillId="0" borderId="0" xfId="0" applyFont="1" applyFill="1" applyBorder="1" applyAlignment="1">
      <alignment vertical="center" wrapText="1"/>
    </xf>
    <xf numFmtId="2" fontId="89" fillId="0" borderId="0" xfId="0" applyNumberFormat="1" applyFont="1" applyFill="1" applyBorder="1" applyAlignment="1">
      <alignment/>
    </xf>
    <xf numFmtId="2" fontId="89" fillId="0" borderId="0" xfId="0" applyNumberFormat="1" applyFont="1" applyFill="1" applyBorder="1" applyAlignment="1">
      <alignment horizontal="center"/>
    </xf>
    <xf numFmtId="193" fontId="89" fillId="0" borderId="0" xfId="0" applyNumberFormat="1" applyFont="1" applyFill="1" applyBorder="1" applyAlignment="1">
      <alignment/>
    </xf>
    <xf numFmtId="188" fontId="27"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0" fontId="0" fillId="0" borderId="0" xfId="0" applyFill="1" applyBorder="1" applyAlignment="1">
      <alignment vertical="center" wrapText="1"/>
    </xf>
    <xf numFmtId="0" fontId="23" fillId="0" borderId="15" xfId="0" applyFont="1" applyFill="1" applyBorder="1" applyAlignment="1">
      <alignment/>
    </xf>
    <xf numFmtId="2" fontId="89" fillId="0" borderId="15" xfId="0" applyNumberFormat="1" applyFont="1" applyFill="1" applyBorder="1" applyAlignment="1">
      <alignment/>
    </xf>
    <xf numFmtId="0" fontId="23" fillId="0" borderId="15" xfId="0" applyFont="1" applyFill="1" applyBorder="1" applyAlignment="1">
      <alignment horizontal="center"/>
    </xf>
    <xf numFmtId="0" fontId="28" fillId="0" borderId="0" xfId="0" applyFont="1" applyFill="1" applyBorder="1" applyAlignment="1">
      <alignment vertic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left" vertical="center" wrapText="1"/>
    </xf>
    <xf numFmtId="0" fontId="15" fillId="0" borderId="11" xfId="0" applyFont="1" applyFill="1" applyBorder="1" applyAlignment="1">
      <alignment/>
    </xf>
    <xf numFmtId="0" fontId="15" fillId="0" borderId="11" xfId="0" applyFont="1" applyFill="1" applyBorder="1" applyAlignment="1">
      <alignment horizontal="center"/>
    </xf>
    <xf numFmtId="179" fontId="15" fillId="0" borderId="11" xfId="49" applyNumberFormat="1" applyFont="1" applyFill="1" applyBorder="1" applyAlignment="1">
      <alignment/>
    </xf>
    <xf numFmtId="0" fontId="15" fillId="0" borderId="11" xfId="0" applyFont="1" applyFill="1" applyBorder="1" applyAlignment="1">
      <alignment/>
    </xf>
    <xf numFmtId="0" fontId="15" fillId="0" borderId="11" xfId="0" applyFont="1" applyFill="1" applyBorder="1" applyAlignment="1">
      <alignment horizontal="center"/>
    </xf>
    <xf numFmtId="0" fontId="2" fillId="0" borderId="12" xfId="0" applyFont="1" applyFill="1" applyBorder="1" applyAlignment="1">
      <alignment vertical="center"/>
    </xf>
    <xf numFmtId="188" fontId="15" fillId="0" borderId="11" xfId="0" applyNumberFormat="1" applyFont="1" applyFill="1" applyBorder="1" applyAlignment="1">
      <alignment horizontal="right" vertical="center"/>
    </xf>
    <xf numFmtId="2" fontId="0" fillId="0" borderId="11" xfId="0" applyNumberFormat="1" applyFill="1" applyBorder="1" applyAlignment="1">
      <alignment vertical="center"/>
    </xf>
    <xf numFmtId="188" fontId="0" fillId="0" borderId="11" xfId="0" applyNumberFormat="1" applyFill="1" applyBorder="1" applyAlignment="1">
      <alignment horizontal="right" vertical="center"/>
    </xf>
    <xf numFmtId="2" fontId="89" fillId="0" borderId="12" xfId="0" applyNumberFormat="1" applyFont="1" applyFill="1" applyBorder="1" applyAlignment="1">
      <alignment horizontal="right" vertical="center"/>
    </xf>
    <xf numFmtId="188" fontId="89" fillId="0" borderId="11" xfId="0" applyNumberFormat="1" applyFont="1" applyFill="1" applyBorder="1" applyAlignment="1">
      <alignment horizontal="right" vertical="center"/>
    </xf>
    <xf numFmtId="188" fontId="15" fillId="0" borderId="12" xfId="0" applyNumberFormat="1" applyFont="1" applyFill="1" applyBorder="1" applyAlignment="1">
      <alignment horizontal="right" vertical="center"/>
    </xf>
    <xf numFmtId="2" fontId="0" fillId="0" borderId="0" xfId="0" applyNumberFormat="1" applyFill="1" applyBorder="1" applyAlignment="1">
      <alignment vertical="center"/>
    </xf>
    <xf numFmtId="0" fontId="0" fillId="0" borderId="0" xfId="0" applyFill="1" applyBorder="1" applyAlignment="1">
      <alignment horizontal="center" vertical="center"/>
    </xf>
    <xf numFmtId="188" fontId="0" fillId="0" borderId="0" xfId="0" applyNumberFormat="1" applyFill="1" applyBorder="1" applyAlignment="1">
      <alignment horizontal="right" vertical="center"/>
    </xf>
    <xf numFmtId="2" fontId="89" fillId="0" borderId="11" xfId="0" applyNumberFormat="1" applyFont="1" applyFill="1" applyBorder="1" applyAlignment="1">
      <alignment horizontal="right" vertical="center"/>
    </xf>
    <xf numFmtId="188" fontId="15" fillId="0" borderId="0" xfId="0" applyNumberFormat="1" applyFont="1" applyFill="1" applyBorder="1" applyAlignment="1">
      <alignment horizontal="right" vertical="center"/>
    </xf>
    <xf numFmtId="2" fontId="3" fillId="0" borderId="14" xfId="0" applyNumberFormat="1" applyFont="1" applyBorder="1" applyAlignment="1">
      <alignment vertical="center"/>
    </xf>
    <xf numFmtId="2" fontId="3" fillId="0" borderId="18" xfId="0" applyNumberFormat="1" applyFont="1" applyBorder="1" applyAlignment="1">
      <alignment vertical="center"/>
    </xf>
    <xf numFmtId="0" fontId="2" fillId="0" borderId="11" xfId="0" applyFont="1" applyFill="1" applyBorder="1" applyAlignment="1">
      <alignment vertical="center"/>
    </xf>
    <xf numFmtId="2" fontId="23" fillId="0" borderId="11" xfId="0" applyNumberFormat="1" applyFont="1" applyFill="1" applyBorder="1" applyAlignment="1">
      <alignment/>
    </xf>
    <xf numFmtId="0" fontId="13" fillId="0" borderId="11" xfId="0" applyFont="1" applyFill="1" applyBorder="1" applyAlignment="1">
      <alignment/>
    </xf>
    <xf numFmtId="0" fontId="0" fillId="0" borderId="11" xfId="0" applyFill="1" applyBorder="1" applyAlignment="1">
      <alignment horizontal="center"/>
    </xf>
    <xf numFmtId="2" fontId="0" fillId="0" borderId="11" xfId="0" applyNumberFormat="1" applyFill="1" applyBorder="1" applyAlignment="1">
      <alignment horizontal="right"/>
    </xf>
    <xf numFmtId="2" fontId="0" fillId="0" borderId="11" xfId="0" applyNumberFormat="1" applyFill="1" applyBorder="1" applyAlignment="1">
      <alignment horizontal="right" vertical="center"/>
    </xf>
    <xf numFmtId="2" fontId="23" fillId="0" borderId="11" xfId="0" applyNumberFormat="1" applyFont="1" applyFill="1" applyBorder="1" applyAlignment="1">
      <alignment vertical="center"/>
    </xf>
    <xf numFmtId="2" fontId="0" fillId="0" borderId="12" xfId="0" applyNumberFormat="1" applyFill="1" applyBorder="1" applyAlignment="1">
      <alignment horizontal="right" vertical="center"/>
    </xf>
    <xf numFmtId="2" fontId="19" fillId="0" borderId="11" xfId="0" applyNumberFormat="1" applyFont="1" applyFill="1" applyBorder="1" applyAlignment="1">
      <alignment vertical="center"/>
    </xf>
    <xf numFmtId="2" fontId="2" fillId="0" borderId="11" xfId="0" applyNumberFormat="1" applyFont="1" applyFill="1" applyBorder="1" applyAlignment="1">
      <alignment vertical="center"/>
    </xf>
    <xf numFmtId="188" fontId="2" fillId="0" borderId="11" xfId="0" applyNumberFormat="1" applyFont="1" applyFill="1" applyBorder="1" applyAlignment="1">
      <alignment vertical="center" wrapText="1"/>
    </xf>
    <xf numFmtId="2" fontId="2" fillId="0" borderId="11" xfId="0" applyNumberFormat="1" applyFont="1" applyFill="1" applyBorder="1" applyAlignment="1">
      <alignment vertical="center"/>
    </xf>
    <xf numFmtId="188" fontId="2" fillId="0" borderId="11" xfId="0" applyNumberFormat="1" applyFont="1" applyFill="1" applyBorder="1" applyAlignment="1">
      <alignment vertical="center" wrapText="1"/>
    </xf>
    <xf numFmtId="188" fontId="16" fillId="0" borderId="11" xfId="0" applyNumberFormat="1" applyFont="1" applyFill="1" applyBorder="1" applyAlignment="1">
      <alignment vertical="center" wrapText="1"/>
    </xf>
    <xf numFmtId="4" fontId="16" fillId="0" borderId="11" xfId="0" applyNumberFormat="1" applyFont="1" applyFill="1" applyBorder="1" applyAlignment="1">
      <alignment vertical="center" wrapText="1"/>
    </xf>
    <xf numFmtId="2" fontId="19" fillId="0" borderId="0" xfId="0" applyNumberFormat="1" applyFont="1" applyFill="1" applyBorder="1" applyAlignment="1">
      <alignment horizontal="left" vertical="center"/>
    </xf>
    <xf numFmtId="2" fontId="33" fillId="0" borderId="0" xfId="0" applyNumberFormat="1" applyFont="1" applyFill="1" applyBorder="1" applyAlignment="1">
      <alignment horizontal="left" vertical="center"/>
    </xf>
    <xf numFmtId="0" fontId="17" fillId="0" borderId="15" xfId="0" applyFont="1" applyFill="1" applyBorder="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30" fillId="0" borderId="0" xfId="0" applyFont="1" applyFill="1" applyAlignment="1">
      <alignment horizontal="left" vertical="center"/>
    </xf>
    <xf numFmtId="0" fontId="0" fillId="0" borderId="0" xfId="0" applyFill="1" applyAlignment="1">
      <alignment horizontal="center" vertical="center"/>
    </xf>
    <xf numFmtId="188" fontId="15" fillId="0" borderId="0" xfId="0" applyNumberFormat="1"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vertical="center"/>
    </xf>
    <xf numFmtId="188" fontId="17" fillId="0" borderId="0" xfId="0" applyNumberFormat="1" applyFont="1" applyFill="1" applyAlignment="1">
      <alignment vertical="center"/>
    </xf>
    <xf numFmtId="188" fontId="15" fillId="0" borderId="0" xfId="0" applyNumberFormat="1" applyFont="1" applyFill="1" applyAlignment="1">
      <alignment vertical="center"/>
    </xf>
    <xf numFmtId="0" fontId="0" fillId="0" borderId="12" xfId="0" applyFill="1" applyBorder="1" applyAlignment="1">
      <alignment horizontal="center" vertical="center"/>
    </xf>
    <xf numFmtId="188" fontId="0" fillId="0" borderId="0" xfId="0" applyNumberFormat="1" applyFill="1" applyAlignment="1">
      <alignment horizontal="right" vertical="center"/>
    </xf>
    <xf numFmtId="188" fontId="0" fillId="0" borderId="12" xfId="0" applyNumberFormat="1" applyFill="1" applyBorder="1" applyAlignment="1">
      <alignment horizontal="right" vertical="center"/>
    </xf>
    <xf numFmtId="2" fontId="0" fillId="0" borderId="0" xfId="0" applyNumberFormat="1" applyFill="1" applyBorder="1" applyAlignment="1">
      <alignment horizontal="right" vertical="center"/>
    </xf>
    <xf numFmtId="188" fontId="27" fillId="0" borderId="11" xfId="0" applyNumberFormat="1" applyFont="1" applyFill="1" applyBorder="1" applyAlignment="1">
      <alignment horizontal="right" vertical="center"/>
    </xf>
    <xf numFmtId="188" fontId="33" fillId="0" borderId="11" xfId="0" applyNumberFormat="1" applyFont="1" applyFill="1" applyBorder="1" applyAlignment="1">
      <alignment horizontal="right" vertical="center"/>
    </xf>
    <xf numFmtId="193" fontId="17" fillId="0" borderId="0" xfId="0" applyNumberFormat="1" applyFont="1" applyFill="1" applyAlignment="1">
      <alignment vertical="center"/>
    </xf>
    <xf numFmtId="2" fontId="0" fillId="0" borderId="0" xfId="0" applyNumberFormat="1" applyFill="1" applyAlignment="1">
      <alignment vertical="center"/>
    </xf>
    <xf numFmtId="17" fontId="7" fillId="0" borderId="0" xfId="0" applyNumberFormat="1" applyFont="1" applyFill="1" applyAlignment="1">
      <alignment horizontal="left" vertical="center" wrapText="1"/>
    </xf>
    <xf numFmtId="0" fontId="2"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191" fontId="3" fillId="0" borderId="11" xfId="0" applyNumberFormat="1" applyFont="1" applyFill="1" applyBorder="1" applyAlignment="1">
      <alignment horizontal="center" vertical="center"/>
    </xf>
    <xf numFmtId="191" fontId="6" fillId="0" borderId="11" xfId="0" applyNumberFormat="1" applyFont="1" applyFill="1" applyBorder="1" applyAlignment="1">
      <alignment horizontal="right" vertical="center"/>
    </xf>
    <xf numFmtId="4" fontId="6" fillId="0" borderId="11" xfId="0" applyNumberFormat="1" applyFont="1" applyFill="1" applyBorder="1" applyAlignment="1">
      <alignment horizontal="right"/>
    </xf>
    <xf numFmtId="0" fontId="15" fillId="0" borderId="13" xfId="56" applyNumberFormat="1" applyFont="1" applyFill="1" applyBorder="1" applyAlignment="1">
      <alignment horizontal="justify" vertical="center"/>
      <protection/>
    </xf>
    <xf numFmtId="206" fontId="0" fillId="0" borderId="11" xfId="0" applyNumberFormat="1" applyFont="1" applyFill="1" applyBorder="1" applyAlignment="1">
      <alignment vertical="center"/>
    </xf>
    <xf numFmtId="0" fontId="0" fillId="35" borderId="11" xfId="0" applyFill="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Border="1" applyAlignment="1">
      <alignment horizontal="left" vertical="center" wrapText="1"/>
    </xf>
    <xf numFmtId="0" fontId="0" fillId="0" borderId="11" xfId="0" applyFill="1" applyBorder="1" applyAlignment="1">
      <alignment horizontal="left" vertical="center" wrapText="1"/>
    </xf>
    <xf numFmtId="0" fontId="15" fillId="0" borderId="11" xfId="46" applyFont="1" applyFill="1" applyBorder="1" applyAlignment="1" applyProtection="1">
      <alignment horizontal="left" vertical="center" wrapText="1"/>
      <protection/>
    </xf>
    <xf numFmtId="0" fontId="0" fillId="0" borderId="0" xfId="0" applyBorder="1" applyAlignment="1">
      <alignment horizontal="left" vertical="center" wrapText="1"/>
    </xf>
    <xf numFmtId="2" fontId="89" fillId="0" borderId="0" xfId="0" applyNumberFormat="1" applyFont="1" applyFill="1" applyBorder="1" applyAlignment="1">
      <alignment horizontal="right" vertical="center"/>
    </xf>
    <xf numFmtId="188" fontId="89" fillId="0" borderId="0" xfId="0" applyNumberFormat="1" applyFont="1" applyFill="1" applyBorder="1" applyAlignment="1">
      <alignment horizontal="right" vertical="center"/>
    </xf>
    <xf numFmtId="2" fontId="0" fillId="0" borderId="11" xfId="0" applyNumberFormat="1" applyFont="1" applyFill="1" applyBorder="1" applyAlignment="1">
      <alignment/>
    </xf>
    <xf numFmtId="0" fontId="13" fillId="0" borderId="11" xfId="0" applyFont="1" applyFill="1" applyBorder="1" applyAlignment="1">
      <alignment wrapText="1"/>
    </xf>
    <xf numFmtId="0" fontId="0" fillId="0" borderId="17" xfId="0" applyFill="1" applyBorder="1" applyAlignment="1">
      <alignment horizontal="center"/>
    </xf>
    <xf numFmtId="2" fontId="0" fillId="0" borderId="17" xfId="0" applyNumberFormat="1" applyFill="1" applyBorder="1" applyAlignment="1">
      <alignment horizontal="right"/>
    </xf>
    <xf numFmtId="2" fontId="0" fillId="0" borderId="12" xfId="0" applyNumberFormat="1" applyFill="1" applyBorder="1" applyAlignment="1">
      <alignment horizontal="right"/>
    </xf>
    <xf numFmtId="2" fontId="19" fillId="0" borderId="11" xfId="0" applyNumberFormat="1" applyFont="1" applyFill="1" applyBorder="1" applyAlignment="1">
      <alignment/>
    </xf>
    <xf numFmtId="0" fontId="0" fillId="0" borderId="0" xfId="0" applyFill="1" applyBorder="1" applyAlignment="1">
      <alignment horizontal="left"/>
    </xf>
    <xf numFmtId="0" fontId="0" fillId="0" borderId="0" xfId="0" applyFill="1" applyAlignment="1">
      <alignment horizontal="left"/>
    </xf>
    <xf numFmtId="193" fontId="89" fillId="0" borderId="12" xfId="0" applyNumberFormat="1" applyFont="1" applyFill="1" applyBorder="1" applyAlignment="1">
      <alignment horizontal="left"/>
    </xf>
    <xf numFmtId="0" fontId="35" fillId="34" borderId="16" xfId="0" applyFont="1" applyFill="1" applyBorder="1" applyAlignment="1">
      <alignment horizontal="justify" vertical="top" wrapText="1"/>
    </xf>
    <xf numFmtId="0" fontId="13" fillId="0" borderId="11" xfId="0" applyFont="1" applyFill="1" applyBorder="1" applyAlignment="1">
      <alignment vertical="center" wrapText="1"/>
    </xf>
    <xf numFmtId="0" fontId="38" fillId="0" borderId="19" xfId="57" applyNumberFormat="1" applyFont="1" applyFill="1" applyBorder="1" applyAlignment="1">
      <alignment horizontal="left" vertical="top" wrapText="1"/>
      <protection/>
    </xf>
    <xf numFmtId="2" fontId="33" fillId="0" borderId="10" xfId="0" applyNumberFormat="1" applyFont="1" applyFill="1" applyBorder="1" applyAlignment="1">
      <alignment horizontal="left" vertical="center"/>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2" fontId="29" fillId="0" borderId="11" xfId="0" applyNumberFormat="1" applyFont="1" applyFill="1" applyBorder="1" applyAlignment="1">
      <alignment horizontal="center" vertical="center"/>
    </xf>
    <xf numFmtId="0" fontId="90" fillId="0" borderId="0" xfId="0" applyFont="1" applyFill="1" applyBorder="1" applyAlignment="1">
      <alignment horizontal="left" vertical="center" wrapText="1"/>
    </xf>
    <xf numFmtId="0" fontId="13" fillId="0" borderId="17" xfId="0" applyFont="1" applyFill="1" applyBorder="1" applyAlignment="1">
      <alignment/>
    </xf>
    <xf numFmtId="188" fontId="34" fillId="0" borderId="0" xfId="0" applyNumberFormat="1" applyFont="1" applyFill="1" applyBorder="1" applyAlignment="1">
      <alignment horizontal="right" vertical="center"/>
    </xf>
    <xf numFmtId="2" fontId="89" fillId="0" borderId="11" xfId="0" applyNumberFormat="1" applyFont="1" applyFill="1" applyBorder="1" applyAlignment="1">
      <alignment vertical="center"/>
    </xf>
    <xf numFmtId="0" fontId="27" fillId="0" borderId="10" xfId="0" applyFont="1" applyFill="1" applyBorder="1" applyAlignment="1">
      <alignment horizontal="left" vertical="center" wrapText="1"/>
    </xf>
    <xf numFmtId="0" fontId="31" fillId="0" borderId="11" xfId="0" applyFont="1" applyFill="1" applyBorder="1" applyAlignment="1">
      <alignment horizontal="center"/>
    </xf>
    <xf numFmtId="2" fontId="91" fillId="0" borderId="11" xfId="0" applyNumberFormat="1" applyFont="1" applyFill="1" applyBorder="1" applyAlignment="1">
      <alignment horizontal="right"/>
    </xf>
    <xf numFmtId="188" fontId="91" fillId="0" borderId="0" xfId="0" applyNumberFormat="1" applyFont="1" applyFill="1" applyAlignment="1">
      <alignment horizontal="right" vertical="center"/>
    </xf>
    <xf numFmtId="188" fontId="31" fillId="0" borderId="11" xfId="0" applyNumberFormat="1" applyFont="1" applyFill="1" applyBorder="1" applyAlignment="1">
      <alignment horizontal="right"/>
    </xf>
    <xf numFmtId="188" fontId="31" fillId="0" borderId="10" xfId="0" applyNumberFormat="1" applyFont="1" applyFill="1" applyBorder="1" applyAlignment="1">
      <alignment horizontal="right"/>
    </xf>
    <xf numFmtId="188" fontId="91" fillId="0" borderId="11" xfId="0" applyNumberFormat="1" applyFont="1" applyFill="1" applyBorder="1" applyAlignment="1">
      <alignment horizontal="right" vertical="center"/>
    </xf>
    <xf numFmtId="0" fontId="91" fillId="0" borderId="11" xfId="0" applyFont="1" applyFill="1" applyBorder="1" applyAlignment="1">
      <alignment horizontal="center" vertical="center"/>
    </xf>
    <xf numFmtId="0" fontId="91" fillId="0" borderId="0" xfId="0" applyFont="1" applyFill="1" applyBorder="1" applyAlignment="1">
      <alignment horizontal="center" vertical="center"/>
    </xf>
    <xf numFmtId="2" fontId="92" fillId="0" borderId="0" xfId="0" applyNumberFormat="1" applyFont="1" applyFill="1" applyBorder="1" applyAlignment="1">
      <alignment horizontal="right" vertical="center"/>
    </xf>
    <xf numFmtId="188" fontId="91" fillId="0" borderId="0" xfId="0" applyNumberFormat="1" applyFont="1" applyFill="1" applyBorder="1" applyAlignment="1">
      <alignment horizontal="right" vertical="center"/>
    </xf>
    <xf numFmtId="2" fontId="92" fillId="0" borderId="11" xfId="0" applyNumberFormat="1" applyFont="1" applyFill="1" applyBorder="1" applyAlignment="1">
      <alignment horizontal="center" vertical="center"/>
    </xf>
    <xf numFmtId="0" fontId="2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0" fillId="0" borderId="13" xfId="0" applyFill="1" applyBorder="1" applyAlignment="1">
      <alignment horizontal="center" vertical="center"/>
    </xf>
    <xf numFmtId="0" fontId="15" fillId="0" borderId="11" xfId="0" applyFont="1" applyFill="1" applyBorder="1" applyAlignment="1">
      <alignment horizontal="center" vertical="center"/>
    </xf>
    <xf numFmtId="0" fontId="39" fillId="0" borderId="10" xfId="0" applyFont="1" applyFill="1" applyBorder="1" applyAlignment="1">
      <alignment horizontal="left" vertical="center" wrapText="1"/>
    </xf>
    <xf numFmtId="2" fontId="89" fillId="0" borderId="10" xfId="0" applyNumberFormat="1" applyFont="1" applyFill="1" applyBorder="1" applyAlignment="1">
      <alignment horizontal="right" vertical="center"/>
    </xf>
    <xf numFmtId="208" fontId="0" fillId="0" borderId="11" xfId="0" applyNumberFormat="1" applyFill="1" applyBorder="1" applyAlignment="1">
      <alignment horizontal="right" vertical="center"/>
    </xf>
    <xf numFmtId="208" fontId="89" fillId="0" borderId="11" xfId="0" applyNumberFormat="1" applyFont="1" applyFill="1" applyBorder="1" applyAlignment="1">
      <alignment horizontal="right" vertical="center"/>
    </xf>
    <xf numFmtId="208" fontId="89" fillId="0" borderId="13" xfId="0" applyNumberFormat="1" applyFont="1" applyFill="1" applyBorder="1" applyAlignment="1">
      <alignment horizontal="right" vertical="center"/>
    </xf>
    <xf numFmtId="208" fontId="0" fillId="0" borderId="0" xfId="0" applyNumberFormat="1" applyFill="1" applyBorder="1" applyAlignment="1">
      <alignment horizontal="right" vertical="center"/>
    </xf>
    <xf numFmtId="208" fontId="89" fillId="0" borderId="0" xfId="0" applyNumberFormat="1" applyFont="1" applyFill="1" applyBorder="1" applyAlignment="1">
      <alignment horizontal="right" vertical="center"/>
    </xf>
    <xf numFmtId="208" fontId="29" fillId="0" borderId="11" xfId="0" applyNumberFormat="1" applyFont="1" applyFill="1" applyBorder="1" applyAlignment="1">
      <alignment horizontal="center" vertical="center"/>
    </xf>
    <xf numFmtId="208" fontId="2" fillId="0" borderId="11" xfId="0" applyNumberFormat="1" applyFont="1" applyFill="1" applyBorder="1" applyAlignment="1">
      <alignment vertical="center" wrapText="1"/>
    </xf>
    <xf numFmtId="208" fontId="2" fillId="0" borderId="12" xfId="0" applyNumberFormat="1" applyFont="1" applyFill="1" applyBorder="1" applyAlignment="1">
      <alignment/>
    </xf>
    <xf numFmtId="208" fontId="92" fillId="0" borderId="11" xfId="0" applyNumberFormat="1" applyFont="1" applyFill="1" applyBorder="1" applyAlignment="1">
      <alignment horizontal="right" vertical="center"/>
    </xf>
    <xf numFmtId="208" fontId="27" fillId="0" borderId="11" xfId="0" applyNumberFormat="1" applyFont="1" applyFill="1" applyBorder="1" applyAlignment="1">
      <alignment horizontal="right" vertical="center"/>
    </xf>
    <xf numFmtId="208" fontId="33" fillId="0" borderId="11" xfId="0" applyNumberFormat="1" applyFont="1" applyFill="1" applyBorder="1" applyAlignment="1">
      <alignment horizontal="right" vertical="center"/>
    </xf>
    <xf numFmtId="2" fontId="0" fillId="0" borderId="20" xfId="0" applyNumberFormat="1" applyFill="1" applyBorder="1" applyAlignment="1">
      <alignment/>
    </xf>
    <xf numFmtId="0" fontId="13" fillId="0" borderId="20" xfId="0" applyFont="1" applyFill="1" applyBorder="1" applyAlignment="1">
      <alignment/>
    </xf>
    <xf numFmtId="0" fontId="91" fillId="0" borderId="20" xfId="0" applyFont="1" applyFill="1" applyBorder="1" applyAlignment="1">
      <alignment horizontal="center" vertical="center"/>
    </xf>
    <xf numFmtId="2" fontId="91" fillId="0" borderId="20" xfId="0" applyNumberFormat="1" applyFont="1" applyFill="1" applyBorder="1" applyAlignment="1">
      <alignment horizontal="right"/>
    </xf>
    <xf numFmtId="188" fontId="91" fillId="0" borderId="20" xfId="0" applyNumberFormat="1" applyFont="1" applyFill="1" applyBorder="1" applyAlignment="1">
      <alignment horizontal="right" vertical="center"/>
    </xf>
    <xf numFmtId="208" fontId="0" fillId="0" borderId="20" xfId="0" applyNumberFormat="1" applyFill="1" applyBorder="1" applyAlignment="1">
      <alignment horizontal="right" vertical="center"/>
    </xf>
    <xf numFmtId="208" fontId="92" fillId="0" borderId="17" xfId="0" applyNumberFormat="1" applyFont="1" applyFill="1" applyBorder="1" applyAlignment="1">
      <alignment horizontal="right" vertical="center"/>
    </xf>
    <xf numFmtId="0" fontId="93" fillId="0" borderId="11" xfId="0" applyFont="1" applyBorder="1" applyAlignment="1">
      <alignment horizontal="center"/>
    </xf>
    <xf numFmtId="0" fontId="94" fillId="0" borderId="11" xfId="0" applyFont="1" applyBorder="1" applyAlignment="1">
      <alignment horizontal="center"/>
    </xf>
    <xf numFmtId="209" fontId="94" fillId="0" borderId="11" xfId="49" applyNumberFormat="1" applyFont="1" applyBorder="1" applyAlignment="1">
      <alignment/>
    </xf>
    <xf numFmtId="0" fontId="94" fillId="0" borderId="0" xfId="0" applyFont="1" applyAlignment="1">
      <alignment horizontal="center"/>
    </xf>
    <xf numFmtId="0" fontId="94" fillId="0" borderId="0" xfId="0" applyFont="1" applyAlignment="1">
      <alignment/>
    </xf>
    <xf numFmtId="2" fontId="92" fillId="0" borderId="0" xfId="0" applyNumberFormat="1" applyFont="1" applyFill="1" applyBorder="1" applyAlignment="1">
      <alignment horizontal="center" vertical="center"/>
    </xf>
    <xf numFmtId="208" fontId="92" fillId="0" borderId="0" xfId="0" applyNumberFormat="1" applyFont="1" applyFill="1" applyBorder="1" applyAlignment="1">
      <alignment horizontal="right" vertical="center"/>
    </xf>
    <xf numFmtId="208" fontId="91" fillId="0" borderId="11" xfId="0" applyNumberFormat="1" applyFont="1" applyFill="1" applyBorder="1" applyAlignment="1">
      <alignment horizontal="right" vertical="center"/>
    </xf>
    <xf numFmtId="0" fontId="93" fillId="0" borderId="11" xfId="0" applyFont="1" applyFill="1" applyBorder="1" applyAlignment="1">
      <alignment horizontal="left"/>
    </xf>
    <xf numFmtId="0" fontId="93" fillId="0" borderId="11" xfId="0" applyFont="1" applyFill="1" applyBorder="1" applyAlignment="1">
      <alignment horizontal="center"/>
    </xf>
    <xf numFmtId="209" fontId="93" fillId="0" borderId="11" xfId="49" applyNumberFormat="1" applyFont="1" applyFill="1" applyBorder="1" applyAlignment="1">
      <alignment/>
    </xf>
    <xf numFmtId="0" fontId="95" fillId="0" borderId="11" xfId="0" applyFont="1" applyBorder="1" applyAlignment="1">
      <alignment horizontal="center"/>
    </xf>
    <xf numFmtId="209" fontId="95" fillId="0" borderId="11" xfId="49" applyNumberFormat="1" applyFont="1" applyBorder="1" applyAlignment="1">
      <alignment/>
    </xf>
    <xf numFmtId="209" fontId="96" fillId="0" borderId="11" xfId="49" applyNumberFormat="1" applyFont="1" applyBorder="1" applyAlignment="1">
      <alignment/>
    </xf>
    <xf numFmtId="0" fontId="95" fillId="0" borderId="0" xfId="0" applyFont="1" applyAlignment="1">
      <alignment horizontal="center"/>
    </xf>
    <xf numFmtId="0" fontId="95" fillId="0" borderId="20" xfId="0" applyFont="1" applyBorder="1" applyAlignment="1">
      <alignment horizontal="center"/>
    </xf>
    <xf numFmtId="209" fontId="95" fillId="0" borderId="20" xfId="49" applyNumberFormat="1" applyFont="1" applyBorder="1" applyAlignment="1">
      <alignment/>
    </xf>
    <xf numFmtId="0" fontId="97" fillId="0" borderId="11" xfId="0" applyFont="1" applyFill="1" applyBorder="1" applyAlignment="1">
      <alignment horizontal="center"/>
    </xf>
    <xf numFmtId="209" fontId="97" fillId="0" borderId="11" xfId="49" applyNumberFormat="1" applyFont="1" applyFill="1" applyBorder="1" applyAlignment="1">
      <alignment/>
    </xf>
    <xf numFmtId="209" fontId="95" fillId="0" borderId="0" xfId="49" applyNumberFormat="1" applyFont="1" applyAlignment="1">
      <alignment/>
    </xf>
    <xf numFmtId="0" fontId="95" fillId="0" borderId="17" xfId="0" applyFont="1" applyBorder="1" applyAlignment="1">
      <alignment horizontal="center"/>
    </xf>
    <xf numFmtId="209" fontId="95" fillId="0" borderId="17" xfId="49" applyNumberFormat="1" applyFont="1" applyBorder="1" applyAlignment="1">
      <alignment/>
    </xf>
    <xf numFmtId="208" fontId="91" fillId="0" borderId="17" xfId="0" applyNumberFormat="1" applyFont="1" applyFill="1" applyBorder="1" applyAlignment="1">
      <alignment horizontal="right" vertical="center"/>
    </xf>
    <xf numFmtId="0" fontId="94" fillId="0" borderId="11" xfId="0" applyFont="1" applyBorder="1" applyAlignment="1">
      <alignment/>
    </xf>
    <xf numFmtId="0" fontId="93" fillId="0" borderId="13" xfId="0" applyFont="1" applyFill="1" applyBorder="1" applyAlignment="1">
      <alignment horizontal="left"/>
    </xf>
    <xf numFmtId="0" fontId="93" fillId="0" borderId="13" xfId="0" applyFont="1" applyBorder="1" applyAlignment="1">
      <alignment/>
    </xf>
    <xf numFmtId="0" fontId="94" fillId="0" borderId="11" xfId="0" applyFont="1" applyFill="1" applyBorder="1" applyAlignment="1">
      <alignment horizontal="center"/>
    </xf>
    <xf numFmtId="209" fontId="31" fillId="0" borderId="11" xfId="49" applyNumberFormat="1" applyFont="1" applyBorder="1" applyAlignment="1">
      <alignment/>
    </xf>
    <xf numFmtId="2" fontId="0" fillId="0" borderId="20" xfId="0" applyNumberFormat="1" applyFill="1" applyBorder="1" applyAlignment="1">
      <alignment vertical="center"/>
    </xf>
    <xf numFmtId="0" fontId="93" fillId="0" borderId="11" xfId="0" applyFont="1" applyBorder="1" applyAlignment="1">
      <alignment/>
    </xf>
    <xf numFmtId="0" fontId="97" fillId="0" borderId="11" xfId="0" applyFont="1" applyBorder="1" applyAlignment="1">
      <alignment horizontal="center"/>
    </xf>
    <xf numFmtId="209" fontId="97" fillId="0" borderId="11" xfId="49" applyNumberFormat="1" applyFont="1" applyBorder="1" applyAlignment="1">
      <alignment/>
    </xf>
    <xf numFmtId="0" fontId="35" fillId="0" borderId="11" xfId="58" applyFont="1" applyBorder="1">
      <alignment/>
      <protection/>
    </xf>
    <xf numFmtId="0" fontId="35" fillId="0" borderId="11" xfId="59" applyFont="1" applyBorder="1">
      <alignment/>
      <protection/>
    </xf>
    <xf numFmtId="0" fontId="35" fillId="0" borderId="11" xfId="60" applyFont="1" applyBorder="1">
      <alignment/>
      <protection/>
    </xf>
    <xf numFmtId="2" fontId="0" fillId="0" borderId="10" xfId="0" applyNumberFormat="1" applyFill="1" applyBorder="1" applyAlignment="1">
      <alignment vertical="center"/>
    </xf>
    <xf numFmtId="0" fontId="95" fillId="0" borderId="13" xfId="0" applyFont="1" applyBorder="1" applyAlignment="1">
      <alignment horizontal="center"/>
    </xf>
    <xf numFmtId="0" fontId="35" fillId="0" borderId="14" xfId="58" applyFont="1" applyBorder="1">
      <alignment/>
      <protection/>
    </xf>
    <xf numFmtId="0" fontId="35" fillId="0" borderId="11" xfId="58" applyFont="1" applyBorder="1" applyAlignment="1">
      <alignment/>
      <protection/>
    </xf>
    <xf numFmtId="2" fontId="0" fillId="0" borderId="17" xfId="0" applyNumberFormat="1" applyFill="1" applyBorder="1" applyAlignment="1">
      <alignment vertical="center"/>
    </xf>
    <xf numFmtId="0" fontId="27" fillId="0" borderId="11" xfId="0" applyFont="1" applyFill="1" applyBorder="1" applyAlignment="1">
      <alignment horizontal="left" vertical="center" wrapText="1"/>
    </xf>
    <xf numFmtId="188" fontId="41" fillId="0" borderId="0" xfId="0" applyNumberFormat="1" applyFont="1" applyFill="1" applyBorder="1" applyAlignment="1">
      <alignment horizontal="right" vertical="center"/>
    </xf>
    <xf numFmtId="0" fontId="42" fillId="0" borderId="15" xfId="0" applyFont="1" applyFill="1" applyBorder="1" applyAlignment="1">
      <alignment vertical="center"/>
    </xf>
    <xf numFmtId="0" fontId="42" fillId="0" borderId="0" xfId="0" applyFont="1" applyFill="1" applyAlignment="1">
      <alignment vertical="center"/>
    </xf>
    <xf numFmtId="0" fontId="41" fillId="0" borderId="0" xfId="0" applyFont="1" applyFill="1" applyAlignment="1">
      <alignment vertical="center"/>
    </xf>
    <xf numFmtId="0" fontId="98" fillId="0" borderId="0" xfId="0" applyFont="1" applyFill="1" applyAlignment="1">
      <alignment vertical="center"/>
    </xf>
    <xf numFmtId="0" fontId="6" fillId="0" borderId="0" xfId="0" applyFont="1" applyFill="1" applyAlignment="1">
      <alignment horizontal="left" vertical="center"/>
    </xf>
    <xf numFmtId="17" fontId="44" fillId="0" borderId="0" xfId="0" applyNumberFormat="1" applyFont="1" applyFill="1" applyAlignment="1">
      <alignment horizontal="left" vertical="center" wrapText="1"/>
    </xf>
    <xf numFmtId="2" fontId="98" fillId="0" borderId="0" xfId="0" applyNumberFormat="1" applyFont="1" applyFill="1" applyBorder="1" applyAlignment="1">
      <alignment horizontal="right" vertical="center"/>
    </xf>
    <xf numFmtId="188" fontId="98" fillId="0" borderId="0" xfId="0" applyNumberFormat="1" applyFont="1" applyFill="1" applyBorder="1" applyAlignment="1">
      <alignment horizontal="right" vertical="center"/>
    </xf>
    <xf numFmtId="2" fontId="43" fillId="0" borderId="11" xfId="0" applyNumberFormat="1" applyFont="1" applyFill="1" applyBorder="1" applyAlignment="1">
      <alignment horizontal="center" vertical="center"/>
    </xf>
    <xf numFmtId="188" fontId="41" fillId="0" borderId="0" xfId="0" applyNumberFormat="1" applyFont="1" applyFill="1" applyBorder="1" applyAlignment="1">
      <alignment horizontal="center" vertical="center"/>
    </xf>
    <xf numFmtId="2" fontId="43" fillId="0" borderId="11" xfId="0" applyNumberFormat="1" applyFont="1" applyFill="1" applyBorder="1" applyAlignment="1">
      <alignment vertical="center"/>
    </xf>
    <xf numFmtId="0" fontId="43" fillId="0" borderId="11" xfId="0" applyFont="1" applyFill="1" applyBorder="1" applyAlignment="1">
      <alignment horizontal="left" vertical="center" wrapText="1"/>
    </xf>
    <xf numFmtId="0" fontId="43" fillId="0" borderId="11" xfId="0" applyFont="1" applyFill="1" applyBorder="1" applyAlignment="1">
      <alignment vertical="center"/>
    </xf>
    <xf numFmtId="188" fontId="43" fillId="0" borderId="11" xfId="0" applyNumberFormat="1" applyFont="1" applyFill="1" applyBorder="1" applyAlignment="1">
      <alignment vertical="center" wrapText="1"/>
    </xf>
    <xf numFmtId="188" fontId="41" fillId="0" borderId="11" xfId="0" applyNumberFormat="1" applyFont="1" applyFill="1" applyBorder="1" applyAlignment="1">
      <alignment vertical="center" wrapText="1"/>
    </xf>
    <xf numFmtId="4" fontId="41" fillId="0" borderId="11" xfId="0" applyNumberFormat="1" applyFont="1" applyFill="1" applyBorder="1" applyAlignment="1">
      <alignment vertical="center" wrapText="1"/>
    </xf>
    <xf numFmtId="0" fontId="43" fillId="0" borderId="0" xfId="0" applyFont="1" applyFill="1" applyAlignment="1">
      <alignment vertical="center"/>
    </xf>
    <xf numFmtId="2" fontId="34" fillId="0" borderId="11" xfId="0" applyNumberFormat="1" applyFont="1" applyFill="1" applyBorder="1" applyAlignment="1">
      <alignment vertical="center"/>
    </xf>
    <xf numFmtId="188" fontId="41" fillId="0" borderId="11" xfId="0" applyNumberFormat="1" applyFont="1" applyFill="1" applyBorder="1" applyAlignment="1">
      <alignment horizontal="right" vertical="center"/>
    </xf>
    <xf numFmtId="2" fontId="98" fillId="0" borderId="11" xfId="0" applyNumberFormat="1" applyFont="1" applyFill="1" applyBorder="1" applyAlignment="1">
      <alignment vertical="center"/>
    </xf>
    <xf numFmtId="0" fontId="43" fillId="0" borderId="11" xfId="0" applyFont="1" applyFill="1" applyBorder="1" applyAlignment="1">
      <alignment/>
    </xf>
    <xf numFmtId="0" fontId="98" fillId="0" borderId="11" xfId="0" applyFont="1" applyFill="1" applyBorder="1" applyAlignment="1">
      <alignment horizontal="center" vertical="center"/>
    </xf>
    <xf numFmtId="2" fontId="98" fillId="0" borderId="11" xfId="0" applyNumberFormat="1" applyFont="1" applyFill="1" applyBorder="1" applyAlignment="1">
      <alignment horizontal="right" vertical="center"/>
    </xf>
    <xf numFmtId="188" fontId="98" fillId="0" borderId="11" xfId="0" applyNumberFormat="1" applyFont="1" applyFill="1" applyBorder="1" applyAlignment="1">
      <alignment horizontal="right" vertical="center"/>
    </xf>
    <xf numFmtId="208" fontId="98" fillId="0" borderId="11" xfId="0" applyNumberFormat="1" applyFont="1" applyFill="1" applyBorder="1" applyAlignment="1">
      <alignment horizontal="right" vertical="center"/>
    </xf>
    <xf numFmtId="188" fontId="42" fillId="0" borderId="0" xfId="0" applyNumberFormat="1" applyFont="1" applyFill="1" applyAlignment="1">
      <alignment vertical="center"/>
    </xf>
    <xf numFmtId="188" fontId="41" fillId="0" borderId="0" xfId="0" applyNumberFormat="1" applyFont="1" applyFill="1" applyAlignment="1">
      <alignment vertical="center"/>
    </xf>
    <xf numFmtId="188" fontId="41" fillId="0" borderId="12" xfId="0" applyNumberFormat="1" applyFont="1" applyFill="1" applyBorder="1" applyAlignment="1">
      <alignment horizontal="right" vertical="center"/>
    </xf>
    <xf numFmtId="0" fontId="43"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98" fillId="0" borderId="12" xfId="0" applyFont="1" applyFill="1" applyBorder="1" applyAlignment="1">
      <alignment horizontal="center" vertical="center"/>
    </xf>
    <xf numFmtId="188" fontId="98" fillId="0" borderId="0" xfId="0" applyNumberFormat="1" applyFont="1" applyFill="1" applyAlignment="1">
      <alignment horizontal="right" vertical="center"/>
    </xf>
    <xf numFmtId="2" fontId="99" fillId="0" borderId="10" xfId="0" applyNumberFormat="1" applyFont="1" applyFill="1" applyBorder="1" applyAlignment="1">
      <alignment horizontal="right" vertical="center"/>
    </xf>
    <xf numFmtId="188" fontId="98" fillId="0" borderId="12" xfId="0" applyNumberFormat="1" applyFont="1" applyFill="1" applyBorder="1" applyAlignment="1">
      <alignment horizontal="right" vertical="center"/>
    </xf>
    <xf numFmtId="208" fontId="99" fillId="0" borderId="11" xfId="0" applyNumberFormat="1" applyFont="1" applyFill="1" applyBorder="1" applyAlignment="1">
      <alignment horizontal="right" vertical="center"/>
    </xf>
    <xf numFmtId="2" fontId="99" fillId="0" borderId="11" xfId="0" applyNumberFormat="1" applyFont="1" applyFill="1" applyBorder="1" applyAlignment="1">
      <alignment vertical="center"/>
    </xf>
    <xf numFmtId="0" fontId="34" fillId="0" borderId="10" xfId="0" applyFont="1" applyFill="1" applyBorder="1" applyAlignment="1">
      <alignment horizontal="left" vertical="center" wrapText="1"/>
    </xf>
    <xf numFmtId="2" fontId="99" fillId="0" borderId="12" xfId="0" applyNumberFormat="1" applyFont="1" applyFill="1" applyBorder="1" applyAlignment="1">
      <alignment horizontal="right" vertical="center"/>
    </xf>
    <xf numFmtId="208" fontId="99" fillId="0" borderId="13" xfId="0" applyNumberFormat="1" applyFont="1" applyFill="1" applyBorder="1" applyAlignment="1">
      <alignment horizontal="right" vertical="center"/>
    </xf>
    <xf numFmtId="0" fontId="41" fillId="0" borderId="11" xfId="0" applyFont="1" applyFill="1" applyBorder="1" applyAlignment="1">
      <alignment horizontal="center" vertical="center"/>
    </xf>
    <xf numFmtId="2" fontId="98" fillId="0" borderId="12" xfId="0" applyNumberFormat="1" applyFont="1" applyFill="1" applyBorder="1" applyAlignment="1">
      <alignment horizontal="right" vertical="center"/>
    </xf>
    <xf numFmtId="0" fontId="43" fillId="0" borderId="11" xfId="0" applyNumberFormat="1" applyFont="1" applyFill="1" applyBorder="1" applyAlignment="1">
      <alignment horizontal="left" vertical="center" wrapText="1"/>
    </xf>
    <xf numFmtId="2" fontId="99" fillId="0" borderId="11" xfId="0" applyNumberFormat="1" applyFont="1" applyFill="1" applyBorder="1" applyAlignment="1">
      <alignment horizontal="right" vertical="center"/>
    </xf>
    <xf numFmtId="0" fontId="41" fillId="0" borderId="13" xfId="56" applyNumberFormat="1" applyFont="1" applyFill="1" applyBorder="1" applyAlignment="1">
      <alignment horizontal="justify" vertical="center"/>
      <protection/>
    </xf>
    <xf numFmtId="206" fontId="98" fillId="0" borderId="11" xfId="0" applyNumberFormat="1" applyFont="1" applyFill="1" applyBorder="1" applyAlignment="1">
      <alignment vertical="center"/>
    </xf>
    <xf numFmtId="0" fontId="43" fillId="0" borderId="12" xfId="0" applyFont="1" applyFill="1" applyBorder="1" applyAlignment="1">
      <alignment vertical="center"/>
    </xf>
    <xf numFmtId="0" fontId="45" fillId="0" borderId="19" xfId="57" applyNumberFormat="1" applyFont="1" applyFill="1" applyBorder="1" applyAlignment="1">
      <alignment horizontal="left" vertical="top" wrapText="1"/>
      <protection/>
    </xf>
    <xf numFmtId="2" fontId="98" fillId="0" borderId="0" xfId="0" applyNumberFormat="1" applyFont="1" applyFill="1" applyAlignment="1">
      <alignment vertical="center"/>
    </xf>
    <xf numFmtId="0" fontId="43" fillId="0" borderId="0" xfId="0" applyFont="1" applyFill="1" applyAlignment="1">
      <alignment horizontal="left" vertical="center" wrapText="1"/>
    </xf>
    <xf numFmtId="0" fontId="98" fillId="0" borderId="0" xfId="0" applyFont="1" applyFill="1" applyAlignment="1">
      <alignment horizontal="center" vertical="center"/>
    </xf>
    <xf numFmtId="208" fontId="98" fillId="0" borderId="0" xfId="0" applyNumberFormat="1" applyFont="1" applyFill="1" applyBorder="1" applyAlignment="1">
      <alignment horizontal="right" vertical="center"/>
    </xf>
    <xf numFmtId="0" fontId="6" fillId="34" borderId="16" xfId="0" applyFont="1" applyFill="1" applyBorder="1" applyAlignment="1">
      <alignment horizontal="justify" vertical="top" wrapText="1"/>
    </xf>
    <xf numFmtId="0" fontId="43" fillId="0" borderId="11" xfId="0" applyFont="1" applyFill="1" applyBorder="1" applyAlignment="1">
      <alignment wrapText="1"/>
    </xf>
    <xf numFmtId="0" fontId="34" fillId="0" borderId="11" xfId="0" applyFont="1" applyFill="1" applyBorder="1" applyAlignment="1">
      <alignment horizontal="left" vertical="center" wrapText="1"/>
    </xf>
    <xf numFmtId="2" fontId="98" fillId="0" borderId="0" xfId="0" applyNumberFormat="1" applyFont="1" applyFill="1" applyBorder="1" applyAlignment="1">
      <alignment vertical="center"/>
    </xf>
    <xf numFmtId="0" fontId="43" fillId="0" borderId="0" xfId="0" applyFont="1" applyFill="1" applyBorder="1" applyAlignment="1">
      <alignment horizontal="left" vertical="center" wrapText="1"/>
    </xf>
    <xf numFmtId="0" fontId="98" fillId="0" borderId="0" xfId="0" applyFont="1" applyFill="1" applyBorder="1" applyAlignment="1">
      <alignment horizontal="center" vertical="center"/>
    </xf>
    <xf numFmtId="2" fontId="99" fillId="0" borderId="0" xfId="0" applyNumberFormat="1" applyFont="1" applyFill="1" applyBorder="1" applyAlignment="1">
      <alignment horizontal="right" vertical="center"/>
    </xf>
    <xf numFmtId="208" fontId="99" fillId="0" borderId="0" xfId="0" applyNumberFormat="1" applyFont="1" applyFill="1" applyBorder="1" applyAlignment="1">
      <alignment horizontal="right" vertical="center"/>
    </xf>
    <xf numFmtId="208" fontId="43" fillId="0" borderId="11" xfId="0" applyNumberFormat="1" applyFont="1" applyFill="1" applyBorder="1" applyAlignment="1">
      <alignment horizontal="center" vertical="center"/>
    </xf>
    <xf numFmtId="2" fontId="34" fillId="0" borderId="11" xfId="0" applyNumberFormat="1" applyFont="1" applyFill="1" applyBorder="1" applyAlignment="1">
      <alignment/>
    </xf>
    <xf numFmtId="2" fontId="98" fillId="0" borderId="11" xfId="0" applyNumberFormat="1" applyFont="1" applyFill="1" applyBorder="1" applyAlignment="1">
      <alignment/>
    </xf>
    <xf numFmtId="0" fontId="98" fillId="0" borderId="11" xfId="0" applyFont="1" applyFill="1" applyBorder="1" applyAlignment="1">
      <alignment horizontal="center"/>
    </xf>
    <xf numFmtId="2" fontId="98" fillId="0" borderId="11" xfId="0" applyNumberFormat="1" applyFont="1" applyFill="1" applyBorder="1" applyAlignment="1">
      <alignment horizontal="right"/>
    </xf>
    <xf numFmtId="0" fontId="43" fillId="0" borderId="10" xfId="0" applyFont="1" applyFill="1" applyBorder="1" applyAlignment="1">
      <alignment/>
    </xf>
    <xf numFmtId="0" fontId="98" fillId="0" borderId="0" xfId="0" applyFont="1" applyFill="1" applyAlignment="1">
      <alignment/>
    </xf>
    <xf numFmtId="188" fontId="41" fillId="0" borderId="11" xfId="0" applyNumberFormat="1" applyFont="1" applyFill="1" applyBorder="1" applyAlignment="1">
      <alignment horizontal="right"/>
    </xf>
    <xf numFmtId="188" fontId="42" fillId="0" borderId="0" xfId="0" applyNumberFormat="1" applyFont="1" applyFill="1" applyAlignment="1">
      <alignment/>
    </xf>
    <xf numFmtId="0" fontId="41" fillId="0" borderId="0" xfId="0" applyFont="1" applyFill="1" applyAlignment="1">
      <alignment/>
    </xf>
    <xf numFmtId="188" fontId="41" fillId="0" borderId="0" xfId="0" applyNumberFormat="1" applyFont="1" applyFill="1" applyAlignment="1">
      <alignment/>
    </xf>
    <xf numFmtId="208" fontId="43" fillId="0" borderId="12" xfId="0" applyNumberFormat="1" applyFont="1" applyFill="1" applyBorder="1" applyAlignment="1">
      <alignment/>
    </xf>
    <xf numFmtId="0" fontId="43" fillId="0" borderId="17" xfId="0" applyFont="1" applyFill="1" applyBorder="1" applyAlignment="1">
      <alignment/>
    </xf>
    <xf numFmtId="0" fontId="98" fillId="0" borderId="17" xfId="0" applyFont="1" applyFill="1" applyBorder="1" applyAlignment="1">
      <alignment horizontal="center"/>
    </xf>
    <xf numFmtId="2" fontId="98" fillId="0" borderId="17" xfId="0" applyNumberFormat="1" applyFont="1" applyFill="1" applyBorder="1" applyAlignment="1">
      <alignment horizontal="right"/>
    </xf>
    <xf numFmtId="2" fontId="98" fillId="0" borderId="12" xfId="0" applyNumberFormat="1" applyFont="1" applyFill="1" applyBorder="1" applyAlignment="1">
      <alignment horizontal="right"/>
    </xf>
    <xf numFmtId="0" fontId="100" fillId="0" borderId="0" xfId="0" applyFont="1" applyFill="1" applyBorder="1" applyAlignment="1">
      <alignment horizontal="left" vertical="center" wrapText="1"/>
    </xf>
    <xf numFmtId="0" fontId="43" fillId="0" borderId="11" xfId="0" applyFont="1" applyFill="1" applyBorder="1" applyAlignment="1">
      <alignment vertical="center" wrapText="1"/>
    </xf>
    <xf numFmtId="0" fontId="6" fillId="0" borderId="11" xfId="0" applyFont="1" applyFill="1" applyBorder="1" applyAlignment="1">
      <alignment horizontal="center"/>
    </xf>
    <xf numFmtId="188" fontId="6" fillId="0" borderId="11" xfId="0" applyNumberFormat="1" applyFont="1" applyFill="1" applyBorder="1" applyAlignment="1">
      <alignment horizontal="right"/>
    </xf>
    <xf numFmtId="188" fontId="6" fillId="0" borderId="10" xfId="0" applyNumberFormat="1" applyFont="1" applyFill="1" applyBorder="1" applyAlignment="1">
      <alignment horizontal="right"/>
    </xf>
    <xf numFmtId="2" fontId="98" fillId="0" borderId="20" xfId="0" applyNumberFormat="1" applyFont="1" applyFill="1" applyBorder="1" applyAlignment="1">
      <alignment/>
    </xf>
    <xf numFmtId="0" fontId="43" fillId="0" borderId="20" xfId="0" applyFont="1" applyFill="1" applyBorder="1" applyAlignment="1">
      <alignment/>
    </xf>
    <xf numFmtId="0" fontId="98" fillId="0" borderId="20" xfId="0" applyFont="1" applyFill="1" applyBorder="1" applyAlignment="1">
      <alignment horizontal="center" vertical="center"/>
    </xf>
    <xf numFmtId="2" fontId="98" fillId="0" borderId="20" xfId="0" applyNumberFormat="1" applyFont="1" applyFill="1" applyBorder="1" applyAlignment="1">
      <alignment horizontal="right"/>
    </xf>
    <xf numFmtId="188" fontId="98" fillId="0" borderId="20" xfId="0" applyNumberFormat="1" applyFont="1" applyFill="1" applyBorder="1" applyAlignment="1">
      <alignment horizontal="right" vertical="center"/>
    </xf>
    <xf numFmtId="208" fontId="98" fillId="0" borderId="20" xfId="0" applyNumberFormat="1" applyFont="1" applyFill="1" applyBorder="1" applyAlignment="1">
      <alignment horizontal="right" vertical="center"/>
    </xf>
    <xf numFmtId="208" fontId="99" fillId="0" borderId="17" xfId="0" applyNumberFormat="1" applyFont="1" applyFill="1" applyBorder="1" applyAlignment="1">
      <alignment horizontal="right" vertical="center"/>
    </xf>
    <xf numFmtId="188" fontId="99" fillId="0" borderId="11" xfId="0" applyNumberFormat="1" applyFont="1" applyFill="1" applyBorder="1" applyAlignment="1">
      <alignment horizontal="right" vertical="center"/>
    </xf>
    <xf numFmtId="2" fontId="99" fillId="0" borderId="0" xfId="0" applyNumberFormat="1" applyFont="1" applyFill="1" applyBorder="1" applyAlignment="1">
      <alignment horizontal="center" vertical="center"/>
    </xf>
    <xf numFmtId="0" fontId="101" fillId="0" borderId="13" xfId="0" applyFont="1" applyBorder="1" applyAlignment="1">
      <alignment/>
    </xf>
    <xf numFmtId="0" fontId="101" fillId="0" borderId="11" xfId="0" applyFont="1" applyBorder="1" applyAlignment="1">
      <alignment horizontal="center"/>
    </xf>
    <xf numFmtId="0" fontId="102" fillId="0" borderId="11" xfId="0" applyFont="1" applyBorder="1" applyAlignment="1">
      <alignment horizontal="center"/>
    </xf>
    <xf numFmtId="209" fontId="102" fillId="0" borderId="11" xfId="49" applyNumberFormat="1" applyFont="1" applyBorder="1" applyAlignment="1">
      <alignment/>
    </xf>
    <xf numFmtId="2" fontId="99" fillId="0" borderId="11" xfId="0" applyNumberFormat="1" applyFont="1" applyFill="1" applyBorder="1" applyAlignment="1">
      <alignment horizontal="center" vertical="center"/>
    </xf>
    <xf numFmtId="2" fontId="98" fillId="0" borderId="17" xfId="0" applyNumberFormat="1" applyFont="1" applyFill="1" applyBorder="1" applyAlignment="1">
      <alignment vertical="center"/>
    </xf>
    <xf numFmtId="0" fontId="102" fillId="0" borderId="17" xfId="0" applyFont="1" applyBorder="1" applyAlignment="1">
      <alignment horizontal="center"/>
    </xf>
    <xf numFmtId="209" fontId="102" fillId="0" borderId="17" xfId="49" applyNumberFormat="1" applyFont="1" applyBorder="1" applyAlignment="1">
      <alignment/>
    </xf>
    <xf numFmtId="208" fontId="98" fillId="0" borderId="17" xfId="0" applyNumberFormat="1" applyFont="1" applyFill="1" applyBorder="1" applyAlignment="1">
      <alignment horizontal="right" vertical="center"/>
    </xf>
    <xf numFmtId="2" fontId="98" fillId="0" borderId="10" xfId="0" applyNumberFormat="1" applyFont="1" applyFill="1" applyBorder="1" applyAlignment="1">
      <alignment vertical="center"/>
    </xf>
    <xf numFmtId="0" fontId="102" fillId="0" borderId="13" xfId="0" applyFont="1" applyBorder="1" applyAlignment="1">
      <alignment horizontal="center"/>
    </xf>
    <xf numFmtId="209" fontId="103" fillId="0" borderId="11" xfId="49" applyNumberFormat="1" applyFont="1" applyBorder="1" applyAlignment="1">
      <alignment/>
    </xf>
    <xf numFmtId="209" fontId="6" fillId="0" borderId="11" xfId="49" applyNumberFormat="1" applyFont="1" applyBorder="1" applyAlignment="1">
      <alignment/>
    </xf>
    <xf numFmtId="0" fontId="102" fillId="0" borderId="11" xfId="0" applyFont="1" applyBorder="1" applyAlignment="1">
      <alignment/>
    </xf>
    <xf numFmtId="0" fontId="102" fillId="0" borderId="0" xfId="0" applyFont="1" applyAlignment="1">
      <alignment horizontal="center"/>
    </xf>
    <xf numFmtId="0" fontId="102" fillId="0" borderId="11" xfId="0" applyFont="1" applyFill="1" applyBorder="1" applyAlignment="1">
      <alignment horizontal="center"/>
    </xf>
    <xf numFmtId="0" fontId="101" fillId="0" borderId="11" xfId="0" applyFont="1" applyFill="1" applyBorder="1" applyAlignment="1">
      <alignment horizontal="center"/>
    </xf>
    <xf numFmtId="209" fontId="101" fillId="0" borderId="11" xfId="49" applyNumberFormat="1" applyFont="1" applyFill="1" applyBorder="1" applyAlignment="1">
      <alignment/>
    </xf>
    <xf numFmtId="2" fontId="98" fillId="0" borderId="20" xfId="0" applyNumberFormat="1" applyFont="1" applyFill="1" applyBorder="1" applyAlignment="1">
      <alignment vertical="center"/>
    </xf>
    <xf numFmtId="209" fontId="102" fillId="0" borderId="0" xfId="49" applyNumberFormat="1" applyFont="1" applyAlignment="1">
      <alignment/>
    </xf>
    <xf numFmtId="209" fontId="101" fillId="0" borderId="11" xfId="49" applyNumberFormat="1" applyFont="1" applyBorder="1" applyAlignment="1">
      <alignment/>
    </xf>
    <xf numFmtId="0" fontId="101" fillId="0" borderId="11" xfId="0" applyFont="1" applyFill="1" applyBorder="1" applyAlignment="1">
      <alignment horizontal="left"/>
    </xf>
    <xf numFmtId="188" fontId="99" fillId="0" borderId="0" xfId="0" applyNumberFormat="1" applyFont="1" applyFill="1" applyBorder="1" applyAlignment="1">
      <alignment horizontal="right" vertical="center"/>
    </xf>
    <xf numFmtId="2" fontId="34" fillId="0" borderId="10" xfId="0" applyNumberFormat="1" applyFont="1" applyFill="1" applyBorder="1" applyAlignment="1">
      <alignment horizontal="left" vertical="center"/>
    </xf>
    <xf numFmtId="0" fontId="43" fillId="0" borderId="12" xfId="0" applyFont="1" applyFill="1" applyBorder="1" applyAlignment="1">
      <alignment horizontal="left" vertical="center" wrapText="1"/>
    </xf>
    <xf numFmtId="0" fontId="98" fillId="0" borderId="13" xfId="0" applyFont="1" applyFill="1" applyBorder="1" applyAlignment="1">
      <alignment horizontal="center" vertical="center"/>
    </xf>
    <xf numFmtId="2" fontId="34" fillId="0" borderId="0" xfId="0" applyNumberFormat="1" applyFont="1" applyFill="1" applyBorder="1" applyAlignment="1">
      <alignment horizontal="left" vertical="center"/>
    </xf>
    <xf numFmtId="208" fontId="34" fillId="0" borderId="11" xfId="0" applyNumberFormat="1" applyFont="1" applyFill="1" applyBorder="1" applyAlignment="1">
      <alignment horizontal="right" vertical="center"/>
    </xf>
    <xf numFmtId="2" fontId="34" fillId="0" borderId="12" xfId="0" applyNumberFormat="1" applyFont="1" applyFill="1" applyBorder="1" applyAlignment="1">
      <alignment horizontal="left" vertical="center"/>
    </xf>
    <xf numFmtId="2" fontId="34" fillId="0" borderId="13" xfId="0" applyNumberFormat="1" applyFont="1" applyFill="1" applyBorder="1" applyAlignment="1">
      <alignment horizontal="left" vertical="center"/>
    </xf>
    <xf numFmtId="193" fontId="42" fillId="0" borderId="0" xfId="0" applyNumberFormat="1" applyFont="1" applyFill="1" applyAlignment="1">
      <alignment vertical="center"/>
    </xf>
    <xf numFmtId="0" fontId="46" fillId="0" borderId="11" xfId="0" applyFont="1" applyFill="1" applyBorder="1" applyAlignment="1">
      <alignment wrapText="1"/>
    </xf>
    <xf numFmtId="0" fontId="104" fillId="0" borderId="0" xfId="0" applyFont="1" applyFill="1" applyAlignment="1">
      <alignment vertical="center"/>
    </xf>
    <xf numFmtId="0" fontId="46" fillId="0" borderId="0" xfId="0" applyFont="1" applyFill="1" applyAlignment="1">
      <alignment horizontal="left" vertical="center" wrapText="1"/>
    </xf>
    <xf numFmtId="0" fontId="104" fillId="0" borderId="0" xfId="0" applyFont="1" applyFill="1" applyAlignment="1">
      <alignment horizontal="left" vertical="center"/>
    </xf>
    <xf numFmtId="0" fontId="104" fillId="0" borderId="0" xfId="0" applyFont="1" applyFill="1" applyAlignment="1">
      <alignment horizontal="center" vertical="center"/>
    </xf>
    <xf numFmtId="2" fontId="104" fillId="0" borderId="0" xfId="0" applyNumberFormat="1" applyFont="1" applyFill="1" applyBorder="1" applyAlignment="1">
      <alignment horizontal="right" vertical="center"/>
    </xf>
    <xf numFmtId="188" fontId="104" fillId="0" borderId="0" xfId="0" applyNumberFormat="1" applyFont="1" applyFill="1" applyBorder="1" applyAlignment="1">
      <alignment horizontal="right" vertical="center"/>
    </xf>
    <xf numFmtId="188" fontId="24" fillId="0" borderId="0" xfId="0" applyNumberFormat="1" applyFont="1" applyFill="1" applyBorder="1" applyAlignment="1">
      <alignment horizontal="right" vertical="center"/>
    </xf>
    <xf numFmtId="0" fontId="47" fillId="0" borderId="0" xfId="0" applyFont="1" applyFill="1" applyAlignment="1">
      <alignment vertical="center"/>
    </xf>
    <xf numFmtId="2" fontId="104" fillId="0" borderId="0" xfId="0" applyNumberFormat="1" applyFont="1" applyFill="1" applyAlignment="1">
      <alignment vertical="center"/>
    </xf>
    <xf numFmtId="188" fontId="104" fillId="0" borderId="0" xfId="0" applyNumberFormat="1" applyFont="1" applyFill="1" applyAlignment="1">
      <alignment horizontal="right" vertical="center"/>
    </xf>
    <xf numFmtId="2" fontId="43" fillId="0" borderId="11" xfId="0" applyNumberFormat="1" applyFont="1" applyFill="1" applyBorder="1" applyAlignment="1">
      <alignment horizontal="center" vertical="center"/>
    </xf>
    <xf numFmtId="2" fontId="34" fillId="0" borderId="11" xfId="0" applyNumberFormat="1" applyFont="1" applyFill="1" applyBorder="1" applyAlignment="1">
      <alignment horizontal="center" vertical="center"/>
    </xf>
    <xf numFmtId="0" fontId="43" fillId="0" borderId="11" xfId="0" applyFont="1" applyFill="1" applyBorder="1" applyAlignment="1">
      <alignment horizontal="center" vertical="center"/>
    </xf>
    <xf numFmtId="188" fontId="43" fillId="0" borderId="11" xfId="0" applyNumberFormat="1" applyFont="1" applyFill="1" applyBorder="1" applyAlignment="1">
      <alignment horizontal="center" vertical="center" wrapText="1"/>
    </xf>
    <xf numFmtId="208" fontId="43" fillId="0" borderId="11" xfId="0" applyNumberFormat="1" applyFont="1" applyFill="1" applyBorder="1" applyAlignment="1">
      <alignment horizontal="center" vertical="center" wrapText="1"/>
    </xf>
    <xf numFmtId="0" fontId="94" fillId="36" borderId="11" xfId="0" applyFont="1" applyFill="1" applyBorder="1" applyAlignment="1">
      <alignment/>
    </xf>
    <xf numFmtId="0" fontId="84" fillId="36" borderId="11" xfId="0" applyFont="1" applyFill="1" applyBorder="1" applyAlignment="1">
      <alignment horizontal="center" vertical="center"/>
    </xf>
    <xf numFmtId="2" fontId="0" fillId="36" borderId="11" xfId="0" applyNumberFormat="1" applyFill="1" applyBorder="1" applyAlignment="1">
      <alignment horizontal="right" vertical="center"/>
    </xf>
    <xf numFmtId="188" fontId="0" fillId="36" borderId="11" xfId="0" applyNumberFormat="1" applyFill="1" applyBorder="1" applyAlignment="1">
      <alignment horizontal="right" vertical="center"/>
    </xf>
    <xf numFmtId="188" fontId="84" fillId="36" borderId="11" xfId="0" applyNumberFormat="1" applyFont="1" applyFill="1" applyBorder="1" applyAlignment="1">
      <alignment horizontal="right" vertical="center"/>
    </xf>
    <xf numFmtId="2" fontId="0" fillId="36" borderId="10" xfId="0" applyNumberFormat="1" applyFill="1" applyBorder="1" applyAlignment="1">
      <alignment vertical="center"/>
    </xf>
    <xf numFmtId="0" fontId="95" fillId="36" borderId="13" xfId="0" applyFont="1" applyFill="1" applyBorder="1" applyAlignment="1">
      <alignment horizontal="center"/>
    </xf>
    <xf numFmtId="0" fontId="95" fillId="36" borderId="0" xfId="0" applyFont="1" applyFill="1" applyAlignment="1">
      <alignment horizontal="center"/>
    </xf>
    <xf numFmtId="209" fontId="95" fillId="36" borderId="11" xfId="49" applyNumberFormat="1" applyFont="1" applyFill="1" applyBorder="1" applyAlignment="1">
      <alignment/>
    </xf>
    <xf numFmtId="2" fontId="92" fillId="36" borderId="0" xfId="0" applyNumberFormat="1" applyFont="1" applyFill="1" applyBorder="1" applyAlignment="1">
      <alignment horizontal="center" vertical="center"/>
    </xf>
    <xf numFmtId="208" fontId="91" fillId="36" borderId="11" xfId="0" applyNumberFormat="1" applyFont="1" applyFill="1" applyBorder="1" applyAlignment="1">
      <alignment horizontal="right" vertical="center"/>
    </xf>
    <xf numFmtId="0" fontId="0" fillId="36" borderId="11" xfId="0" applyFill="1" applyBorder="1" applyAlignment="1">
      <alignment horizontal="center" vertical="center"/>
    </xf>
    <xf numFmtId="2" fontId="0" fillId="36" borderId="11" xfId="0" applyNumberFormat="1" applyFill="1" applyBorder="1" applyAlignment="1">
      <alignment horizontal="center" vertical="center"/>
    </xf>
    <xf numFmtId="188" fontId="0" fillId="36" borderId="0" xfId="0" applyNumberFormat="1" applyFill="1" applyAlignment="1">
      <alignment horizontal="right" vertical="center"/>
    </xf>
    <xf numFmtId="208" fontId="0" fillId="36" borderId="11" xfId="0" applyNumberFormat="1" applyFill="1" applyBorder="1" applyAlignment="1">
      <alignment horizontal="right" vertical="center"/>
    </xf>
    <xf numFmtId="2" fontId="0" fillId="36" borderId="11" xfId="0" applyNumberFormat="1" applyFill="1" applyBorder="1" applyAlignment="1">
      <alignment horizontal="right"/>
    </xf>
    <xf numFmtId="0" fontId="43" fillId="0" borderId="11" xfId="0" applyFont="1" applyFill="1" applyBorder="1" applyAlignment="1">
      <alignment horizontal="left" vertical="center" wrapText="1"/>
    </xf>
    <xf numFmtId="0" fontId="43" fillId="0" borderId="11" xfId="0" applyFont="1" applyFill="1" applyBorder="1" applyAlignment="1">
      <alignment wrapText="1"/>
    </xf>
    <xf numFmtId="2" fontId="99" fillId="0" borderId="11" xfId="0" applyNumberFormat="1" applyFont="1" applyFill="1" applyBorder="1" applyAlignment="1">
      <alignment horizontal="center" vertical="center"/>
    </xf>
    <xf numFmtId="0" fontId="15" fillId="0" borderId="11" xfId="56" applyNumberFormat="1" applyFont="1" applyFill="1" applyBorder="1" applyAlignment="1">
      <alignment horizontal="center" vertical="center"/>
      <protection/>
    </xf>
    <xf numFmtId="43" fontId="0" fillId="0" borderId="11" xfId="51" applyNumberFormat="1" applyFont="1" applyFill="1" applyBorder="1" applyAlignment="1">
      <alignment horizontal="center" vertical="center"/>
    </xf>
    <xf numFmtId="2" fontId="99" fillId="0" borderId="11" xfId="0" applyNumberFormat="1" applyFont="1" applyFill="1" applyBorder="1" applyAlignment="1">
      <alignment horizontal="center" vertical="center"/>
    </xf>
    <xf numFmtId="2" fontId="41" fillId="0" borderId="11" xfId="0" applyNumberFormat="1" applyFont="1" applyFill="1" applyBorder="1" applyAlignment="1">
      <alignment vertical="center"/>
    </xf>
    <xf numFmtId="0" fontId="41" fillId="0" borderId="11" xfId="0" applyFont="1" applyFill="1" applyBorder="1" applyAlignment="1">
      <alignment horizontal="left" vertical="center" wrapText="1"/>
    </xf>
    <xf numFmtId="2" fontId="41" fillId="0" borderId="12" xfId="0" applyNumberFormat="1" applyFont="1" applyFill="1" applyBorder="1" applyAlignment="1">
      <alignment horizontal="right" vertical="center"/>
    </xf>
    <xf numFmtId="188" fontId="41" fillId="0" borderId="0" xfId="0" applyNumberFormat="1" applyFont="1" applyFill="1" applyBorder="1" applyAlignment="1">
      <alignment horizontal="right" vertical="center"/>
    </xf>
    <xf numFmtId="188" fontId="41" fillId="0" borderId="11" xfId="0" applyNumberFormat="1" applyFont="1" applyFill="1" applyBorder="1" applyAlignment="1">
      <alignment horizontal="right" vertical="center"/>
    </xf>
    <xf numFmtId="208" fontId="41" fillId="0" borderId="11" xfId="0" applyNumberFormat="1" applyFont="1" applyFill="1" applyBorder="1" applyAlignment="1">
      <alignment horizontal="right" vertical="center"/>
    </xf>
    <xf numFmtId="2" fontId="41" fillId="0" borderId="11" xfId="0" applyNumberFormat="1" applyFont="1" applyFill="1" applyBorder="1" applyAlignment="1">
      <alignment horizontal="right" vertical="center"/>
    </xf>
    <xf numFmtId="0" fontId="23" fillId="0" borderId="11" xfId="0" applyFont="1" applyFill="1" applyBorder="1" applyAlignment="1">
      <alignment horizontal="left"/>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32" fillId="0" borderId="0" xfId="0" applyFont="1" applyFill="1" applyAlignment="1">
      <alignment horizontal="center" vertical="center"/>
    </xf>
    <xf numFmtId="0" fontId="34" fillId="0" borderId="11" xfId="0" applyFont="1" applyFill="1" applyBorder="1" applyAlignment="1">
      <alignment horizontal="left"/>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41" fillId="0" borderId="11" xfId="0" applyFont="1" applyFill="1" applyBorder="1" applyAlignment="1">
      <alignment/>
    </xf>
    <xf numFmtId="0" fontId="28" fillId="0" borderId="13" xfId="0" applyFont="1" applyFill="1" applyBorder="1" applyAlignment="1">
      <alignment horizontal="center" vertical="center"/>
    </xf>
    <xf numFmtId="2" fontId="89" fillId="0" borderId="11" xfId="0" applyNumberFormat="1" applyFont="1" applyFill="1" applyBorder="1" applyAlignment="1">
      <alignment horizontal="center" vertical="center"/>
    </xf>
    <xf numFmtId="0" fontId="34" fillId="0" borderId="10" xfId="0" applyFont="1" applyFill="1" applyBorder="1" applyAlignment="1">
      <alignment horizontal="left" vertical="center"/>
    </xf>
    <xf numFmtId="2" fontId="98" fillId="0" borderId="11" xfId="0" applyNumberFormat="1" applyFont="1" applyFill="1" applyBorder="1" applyAlignment="1">
      <alignment horizontal="center" vertical="center"/>
    </xf>
    <xf numFmtId="0" fontId="6" fillId="0" borderId="21" xfId="57" applyNumberFormat="1" applyFont="1" applyFill="1" applyBorder="1" applyAlignment="1">
      <alignment horizontal="left" vertical="top" wrapText="1"/>
      <protection/>
    </xf>
    <xf numFmtId="0" fontId="43" fillId="0" borderId="20" xfId="0" applyFont="1" applyFill="1" applyBorder="1" applyAlignment="1">
      <alignment wrapText="1"/>
    </xf>
    <xf numFmtId="0" fontId="98" fillId="0" borderId="20" xfId="0" applyFont="1" applyFill="1" applyBorder="1" applyAlignment="1">
      <alignment horizontal="center"/>
    </xf>
    <xf numFmtId="0" fontId="98" fillId="0" borderId="10" xfId="0" applyFont="1" applyFill="1" applyBorder="1" applyAlignment="1">
      <alignment/>
    </xf>
    <xf numFmtId="0" fontId="34" fillId="0" borderId="0" xfId="0" applyFont="1" applyFill="1" applyAlignment="1">
      <alignment horizontal="left" vertical="center" wrapText="1"/>
    </xf>
    <xf numFmtId="0" fontId="0" fillId="0" borderId="0" xfId="0" applyFont="1" applyFill="1" applyAlignment="1">
      <alignment vertical="center"/>
    </xf>
    <xf numFmtId="2" fontId="0" fillId="0" borderId="0" xfId="0"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2" fontId="0" fillId="0" borderId="11" xfId="0" applyNumberFormat="1" applyFont="1" applyFill="1" applyBorder="1" applyAlignment="1">
      <alignment vertical="center"/>
    </xf>
    <xf numFmtId="0" fontId="0" fillId="0" borderId="11" xfId="0" applyFont="1" applyFill="1" applyBorder="1" applyAlignment="1">
      <alignment horizontal="center" vertical="center"/>
    </xf>
    <xf numFmtId="2" fontId="0" fillId="0" borderId="11" xfId="0" applyNumberFormat="1" applyFont="1" applyFill="1" applyBorder="1" applyAlignment="1">
      <alignment horizontal="right" vertical="center"/>
    </xf>
    <xf numFmtId="188" fontId="0" fillId="0" borderId="11" xfId="0" applyNumberFormat="1" applyFont="1" applyFill="1" applyBorder="1" applyAlignment="1">
      <alignment horizontal="right" vertical="center"/>
    </xf>
    <xf numFmtId="208" fontId="0" fillId="0" borderId="11" xfId="0" applyNumberFormat="1" applyFont="1" applyFill="1" applyBorder="1" applyAlignment="1">
      <alignment horizontal="right" vertical="center"/>
    </xf>
    <xf numFmtId="0" fontId="0" fillId="0" borderId="12" xfId="0" applyFont="1" applyFill="1" applyBorder="1" applyAlignment="1">
      <alignment horizontal="center" vertical="center"/>
    </xf>
    <xf numFmtId="2" fontId="0" fillId="0" borderId="0" xfId="0" applyNumberFormat="1" applyFont="1" applyFill="1" applyAlignment="1">
      <alignment vertical="center"/>
    </xf>
    <xf numFmtId="0" fontId="1" fillId="0" borderId="0" xfId="0" applyFont="1" applyFill="1" applyAlignment="1">
      <alignment horizontal="left" vertical="center" wrapText="1"/>
    </xf>
    <xf numFmtId="0" fontId="0" fillId="0" borderId="0" xfId="0" applyFont="1" applyFill="1" applyAlignment="1">
      <alignment horizontal="center" vertical="center"/>
    </xf>
    <xf numFmtId="2"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xf>
    <xf numFmtId="2" fontId="0" fillId="0" borderId="11" xfId="0" applyNumberFormat="1" applyFont="1" applyFill="1" applyBorder="1" applyAlignment="1">
      <alignment horizontal="right"/>
    </xf>
    <xf numFmtId="0" fontId="0" fillId="0" borderId="0" xfId="0" applyFont="1" applyFill="1" applyAlignment="1">
      <alignment/>
    </xf>
    <xf numFmtId="0" fontId="0" fillId="0" borderId="20" xfId="0" applyFont="1" applyFill="1" applyBorder="1" applyAlignment="1">
      <alignment horizontal="center" vertical="center"/>
    </xf>
    <xf numFmtId="188" fontId="0" fillId="0" borderId="20" xfId="0" applyNumberFormat="1" applyFont="1" applyFill="1" applyBorder="1" applyAlignment="1">
      <alignment horizontal="right" vertical="center"/>
    </xf>
    <xf numFmtId="208" fontId="0" fillId="0" borderId="20" xfId="0" applyNumberFormat="1" applyFont="1" applyFill="1" applyBorder="1" applyAlignment="1">
      <alignment horizontal="right" vertical="center"/>
    </xf>
    <xf numFmtId="208" fontId="89" fillId="0" borderId="20" xfId="0" applyNumberFormat="1" applyFont="1" applyFill="1" applyBorder="1" applyAlignment="1">
      <alignment horizontal="right" vertical="center"/>
    </xf>
    <xf numFmtId="208" fontId="89" fillId="0" borderId="17" xfId="0" applyNumberFormat="1" applyFont="1" applyFill="1" applyBorder="1" applyAlignment="1">
      <alignment horizontal="right" vertical="center"/>
    </xf>
    <xf numFmtId="0" fontId="0" fillId="0" borderId="10" xfId="0" applyFont="1" applyFill="1" applyBorder="1" applyAlignment="1">
      <alignment horizontal="center" vertical="center"/>
    </xf>
    <xf numFmtId="188" fontId="15" fillId="0" borderId="11" xfId="0" applyNumberFormat="1" applyFont="1" applyFill="1" applyBorder="1" applyAlignment="1">
      <alignment horizontal="right" vertical="center"/>
    </xf>
    <xf numFmtId="0" fontId="89" fillId="0" borderId="0" xfId="0" applyFont="1" applyFill="1" applyAlignment="1">
      <alignment vertical="center"/>
    </xf>
    <xf numFmtId="0" fontId="89" fillId="0" borderId="11" xfId="0" applyFont="1" applyFill="1" applyBorder="1" applyAlignment="1">
      <alignment vertical="center"/>
    </xf>
    <xf numFmtId="0" fontId="0" fillId="0" borderId="11" xfId="0" applyFont="1" applyFill="1" applyBorder="1" applyAlignment="1">
      <alignment vertical="center"/>
    </xf>
    <xf numFmtId="208" fontId="89" fillId="0" borderId="11" xfId="0" applyNumberFormat="1" applyFont="1" applyFill="1" applyBorder="1" applyAlignment="1">
      <alignment vertical="center"/>
    </xf>
    <xf numFmtId="2" fontId="15" fillId="0" borderId="11" xfId="0" applyNumberFormat="1" applyFont="1" applyFill="1" applyBorder="1" applyAlignment="1">
      <alignment horizontal="right" vertical="center"/>
    </xf>
    <xf numFmtId="208" fontId="15" fillId="0" borderId="11" xfId="0" applyNumberFormat="1" applyFont="1" applyFill="1" applyBorder="1" applyAlignment="1">
      <alignment horizontal="right" vertical="center"/>
    </xf>
    <xf numFmtId="0" fontId="15" fillId="0" borderId="0" xfId="0" applyFont="1" applyFill="1" applyAlignment="1">
      <alignment vertical="center"/>
    </xf>
    <xf numFmtId="188" fontId="89" fillId="0" borderId="11" xfId="0" applyNumberFormat="1" applyFont="1" applyFill="1" applyBorder="1" applyAlignment="1">
      <alignment vertical="center"/>
    </xf>
    <xf numFmtId="0" fontId="73" fillId="0" borderId="11" xfId="0" applyFont="1" applyFill="1" applyBorder="1" applyAlignment="1">
      <alignment vertical="center"/>
    </xf>
    <xf numFmtId="0" fontId="48" fillId="0" borderId="0" xfId="0" applyFont="1" applyFill="1" applyBorder="1" applyAlignment="1">
      <alignment/>
    </xf>
    <xf numFmtId="0" fontId="49" fillId="0" borderId="0" xfId="0" applyFont="1" applyFill="1" applyBorder="1" applyAlignment="1">
      <alignment horizontal="center"/>
    </xf>
    <xf numFmtId="0" fontId="0" fillId="0" borderId="0" xfId="0" applyFill="1" applyBorder="1" applyAlignment="1">
      <alignment horizontal="center"/>
    </xf>
    <xf numFmtId="0" fontId="1" fillId="0" borderId="11" xfId="0" applyFont="1" applyFill="1" applyBorder="1" applyAlignment="1">
      <alignment wrapText="1"/>
    </xf>
    <xf numFmtId="0" fontId="84" fillId="0" borderId="0" xfId="0" applyFont="1" applyFill="1" applyBorder="1" applyAlignment="1">
      <alignment horizontal="left" vertical="center" wrapText="1"/>
    </xf>
    <xf numFmtId="2" fontId="19" fillId="0" borderId="11" xfId="0" applyNumberFormat="1" applyFont="1" applyFill="1" applyBorder="1" applyAlignment="1">
      <alignment/>
    </xf>
    <xf numFmtId="208" fontId="1" fillId="0" borderId="11" xfId="0" applyNumberFormat="1" applyFont="1" applyFill="1" applyBorder="1" applyAlignment="1">
      <alignment/>
    </xf>
    <xf numFmtId="0" fontId="1" fillId="0" borderId="11" xfId="0" applyFont="1" applyFill="1" applyBorder="1" applyAlignment="1">
      <alignment/>
    </xf>
    <xf numFmtId="188" fontId="15" fillId="0" borderId="11" xfId="0" applyNumberFormat="1" applyFont="1" applyFill="1" applyBorder="1" applyAlignment="1">
      <alignment horizontal="right"/>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89" fillId="0" borderId="13" xfId="0" applyFont="1" applyBorder="1" applyAlignment="1">
      <alignment/>
    </xf>
    <xf numFmtId="0" fontId="89" fillId="0" borderId="11" xfId="0" applyFont="1" applyBorder="1" applyAlignment="1">
      <alignment horizontal="center"/>
    </xf>
    <xf numFmtId="0" fontId="0" fillId="0" borderId="11" xfId="0" applyFont="1" applyBorder="1" applyAlignment="1">
      <alignment horizontal="center"/>
    </xf>
    <xf numFmtId="209" fontId="0" fillId="0" borderId="11" xfId="49" applyNumberFormat="1" applyFont="1" applyBorder="1" applyAlignment="1">
      <alignment/>
    </xf>
    <xf numFmtId="0" fontId="15" fillId="0" borderId="11" xfId="58" applyFont="1" applyBorder="1" applyAlignment="1">
      <alignment wrapText="1"/>
      <protection/>
    </xf>
    <xf numFmtId="0" fontId="15" fillId="0" borderId="11" xfId="59" applyFont="1" applyBorder="1" applyAlignment="1">
      <alignment wrapText="1"/>
      <protection/>
    </xf>
    <xf numFmtId="0" fontId="19" fillId="0" borderId="11" xfId="0" applyFont="1" applyFill="1" applyBorder="1" applyAlignment="1">
      <alignment horizontal="left" vertical="center" wrapText="1"/>
    </xf>
    <xf numFmtId="0" fontId="15" fillId="0" borderId="11" xfId="0" applyFont="1" applyBorder="1" applyAlignment="1">
      <alignment wrapText="1"/>
    </xf>
    <xf numFmtId="0" fontId="15" fillId="0" borderId="11" xfId="0" applyFont="1" applyBorder="1" applyAlignment="1">
      <alignment horizontal="center"/>
    </xf>
    <xf numFmtId="0" fontId="1" fillId="0" borderId="20" xfId="0" applyFont="1" applyFill="1" applyBorder="1" applyAlignment="1">
      <alignment horizontal="left" vertical="center" wrapText="1"/>
    </xf>
    <xf numFmtId="2" fontId="19" fillId="0" borderId="11" xfId="0" applyNumberFormat="1" applyFont="1" applyFill="1" applyBorder="1" applyAlignment="1">
      <alignment horizontal="left" vertical="center"/>
    </xf>
    <xf numFmtId="208" fontId="19" fillId="0" borderId="11" xfId="0" applyNumberFormat="1" applyFont="1" applyFill="1" applyBorder="1" applyAlignment="1">
      <alignment horizontal="right" vertical="center"/>
    </xf>
    <xf numFmtId="0" fontId="1" fillId="0" borderId="0" xfId="0" applyFont="1" applyFill="1" applyAlignment="1">
      <alignment horizontal="left" vertical="center" wrapText="1"/>
    </xf>
    <xf numFmtId="0" fontId="23" fillId="0" borderId="1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0" xfId="0" applyFont="1" applyFill="1" applyBorder="1" applyAlignment="1">
      <alignment horizontal="left"/>
    </xf>
    <xf numFmtId="0" fontId="23" fillId="0" borderId="12" xfId="0" applyFont="1" applyFill="1" applyBorder="1" applyAlignment="1">
      <alignment horizontal="left"/>
    </xf>
    <xf numFmtId="0" fontId="23" fillId="0" borderId="13" xfId="0" applyFont="1" applyFill="1" applyBorder="1" applyAlignment="1">
      <alignment horizontal="left"/>
    </xf>
    <xf numFmtId="0" fontId="23" fillId="0" borderId="11" xfId="0" applyFont="1" applyFill="1" applyBorder="1" applyAlignment="1">
      <alignment horizontal="left"/>
    </xf>
    <xf numFmtId="2" fontId="92"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xf>
    <xf numFmtId="2" fontId="29" fillId="0" borderId="11" xfId="0" applyNumberFormat="1" applyFont="1" applyFill="1" applyBorder="1" applyAlignment="1">
      <alignment horizontal="center" vertical="center"/>
    </xf>
    <xf numFmtId="0" fontId="3" fillId="0" borderId="11" xfId="0" applyFont="1" applyBorder="1" applyAlignment="1">
      <alignment horizontal="center" vertical="center"/>
    </xf>
    <xf numFmtId="2" fontId="3" fillId="33" borderId="11" xfId="0" applyNumberFormat="1" applyFont="1" applyFill="1" applyBorder="1" applyAlignment="1">
      <alignment horizontal="center" vertical="center"/>
    </xf>
    <xf numFmtId="188" fontId="3" fillId="33" borderId="11"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188" fontId="3" fillId="0" borderId="10" xfId="0" applyNumberFormat="1" applyFont="1" applyBorder="1" applyAlignment="1">
      <alignment vertical="center"/>
    </xf>
    <xf numFmtId="188" fontId="3" fillId="0" borderId="13" xfId="0" applyNumberFormat="1"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7" borderId="11" xfId="0" applyFont="1" applyFill="1" applyBorder="1" applyAlignment="1">
      <alignment horizontal="center" vertical="center"/>
    </xf>
    <xf numFmtId="0" fontId="3" fillId="33" borderId="11" xfId="0" applyFont="1" applyFill="1" applyBorder="1" applyAlignment="1">
      <alignment horizontal="center" vertical="center"/>
    </xf>
    <xf numFmtId="2" fontId="3" fillId="33" borderId="10" xfId="0" applyNumberFormat="1"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7" borderId="11" xfId="0" applyFont="1" applyFill="1" applyBorder="1" applyAlignment="1">
      <alignment horizontal="right" vertical="center"/>
    </xf>
    <xf numFmtId="188"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2" fontId="3" fillId="37" borderId="11"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0" fontId="3" fillId="0" borderId="0" xfId="0" applyNumberFormat="1" applyFont="1" applyFill="1" applyBorder="1" applyAlignment="1">
      <alignment horizontal="center" vertical="center"/>
    </xf>
    <xf numFmtId="188" fontId="3" fillId="0" borderId="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88" fontId="3" fillId="0" borderId="11" xfId="0" applyNumberFormat="1" applyFont="1" applyBorder="1" applyAlignment="1">
      <alignment horizontal="right" vertical="center"/>
    </xf>
    <xf numFmtId="0" fontId="3" fillId="0" borderId="11" xfId="0" applyFont="1" applyBorder="1" applyAlignment="1">
      <alignment vertical="top"/>
    </xf>
    <xf numFmtId="0" fontId="3" fillId="0" borderId="10" xfId="0" applyFont="1" applyBorder="1" applyAlignment="1">
      <alignment horizontal="center" vertical="top"/>
    </xf>
    <xf numFmtId="0" fontId="3" fillId="0" borderId="12" xfId="0" applyFont="1" applyBorder="1" applyAlignment="1">
      <alignment horizontal="center" vertical="top"/>
    </xf>
    <xf numFmtId="191"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8" fontId="3" fillId="0" borderId="10" xfId="0" applyNumberFormat="1" applyFont="1" applyFill="1" applyBorder="1" applyAlignment="1">
      <alignment horizontal="center" vertical="center"/>
    </xf>
    <xf numFmtId="188" fontId="3" fillId="0" borderId="13" xfId="0" applyNumberFormat="1" applyFont="1" applyFill="1" applyBorder="1" applyAlignment="1">
      <alignment horizontal="center" vertical="center"/>
    </xf>
    <xf numFmtId="188" fontId="3" fillId="33" borderId="11" xfId="0" applyNumberFormat="1" applyFont="1" applyFill="1" applyBorder="1" applyAlignment="1">
      <alignment horizontal="right" vertical="center"/>
    </xf>
    <xf numFmtId="0" fontId="3" fillId="0" borderId="10" xfId="0" applyFont="1" applyBorder="1" applyAlignment="1">
      <alignment horizontal="left"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xf>
    <xf numFmtId="193"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8" fontId="3" fillId="0" borderId="10" xfId="0" applyNumberFormat="1" applyFont="1" applyBorder="1" applyAlignment="1">
      <alignment vertical="center"/>
    </xf>
    <xf numFmtId="188" fontId="3" fillId="0" borderId="13" xfId="0" applyNumberFormat="1" applyFont="1" applyBorder="1" applyAlignment="1">
      <alignment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0" borderId="11"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188" fontId="3" fillId="0" borderId="10" xfId="0" applyNumberFormat="1" applyFont="1" applyFill="1" applyBorder="1" applyAlignment="1">
      <alignment vertical="center"/>
    </xf>
    <xf numFmtId="188" fontId="3" fillId="0" borderId="13" xfId="0" applyNumberFormat="1" applyFont="1" applyFill="1" applyBorder="1" applyAlignment="1">
      <alignment vertical="center"/>
    </xf>
    <xf numFmtId="0" fontId="20" fillId="0" borderId="10"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12" fillId="33" borderId="10" xfId="0" applyFont="1" applyFill="1" applyBorder="1" applyAlignment="1">
      <alignment horizontal="center" vertical="center"/>
    </xf>
    <xf numFmtId="0" fontId="12" fillId="33" borderId="12"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0" fillId="0" borderId="11" xfId="0" applyFont="1" applyBorder="1" applyAlignment="1">
      <alignment horizontal="left" vertical="center"/>
    </xf>
    <xf numFmtId="2" fontId="3" fillId="0" borderId="20" xfId="0" applyNumberFormat="1" applyFont="1" applyBorder="1" applyAlignment="1">
      <alignment horizontal="center" vertical="center"/>
    </xf>
    <xf numFmtId="2" fontId="3" fillId="0" borderId="17" xfId="0" applyNumberFormat="1" applyFont="1" applyBorder="1" applyAlignment="1">
      <alignment horizontal="center" vertical="center"/>
    </xf>
    <xf numFmtId="0" fontId="12" fillId="33" borderId="13" xfId="0" applyFont="1" applyFill="1" applyBorder="1" applyAlignment="1">
      <alignment horizontal="center" vertical="center"/>
    </xf>
    <xf numFmtId="193" fontId="3" fillId="0" borderId="11" xfId="0" applyNumberFormat="1" applyFont="1" applyBorder="1" applyAlignment="1">
      <alignment horizontal="right" vertical="center"/>
    </xf>
    <xf numFmtId="10" fontId="3" fillId="0" borderId="11" xfId="0" applyNumberFormat="1" applyFont="1" applyFill="1" applyBorder="1" applyAlignment="1">
      <alignment horizontal="center" vertical="center"/>
    </xf>
    <xf numFmtId="188" fontId="3" fillId="0" borderId="11" xfId="0" applyNumberFormat="1" applyFont="1" applyFill="1" applyBorder="1" applyAlignment="1">
      <alignment horizontal="right"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188" fontId="3" fillId="0" borderId="22" xfId="0" applyNumberFormat="1" applyFont="1" applyBorder="1" applyAlignment="1">
      <alignment horizontal="right" vertical="center"/>
    </xf>
    <xf numFmtId="188" fontId="3" fillId="0" borderId="24" xfId="0" applyNumberFormat="1" applyFont="1" applyBorder="1" applyAlignment="1">
      <alignment horizontal="right" vertical="center"/>
    </xf>
    <xf numFmtId="0" fontId="20" fillId="0" borderId="10"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3" xfId="0" applyFont="1" applyBorder="1" applyAlignment="1">
      <alignment horizontal="center" vertical="center" wrapText="1"/>
    </xf>
    <xf numFmtId="188" fontId="3" fillId="33" borderId="10" xfId="0" applyNumberFormat="1" applyFont="1" applyFill="1" applyBorder="1" applyAlignment="1">
      <alignment horizontal="center" vertical="center"/>
    </xf>
    <xf numFmtId="188" fontId="3" fillId="33" borderId="13" xfId="0" applyNumberFormat="1" applyFont="1" applyFill="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21" fillId="36" borderId="23" xfId="0" applyFont="1" applyFill="1" applyBorder="1" applyAlignment="1">
      <alignment horizontal="center" vertical="center" wrapText="1"/>
    </xf>
    <xf numFmtId="0" fontId="21" fillId="36" borderId="22" xfId="0" applyFont="1" applyFill="1" applyBorder="1" applyAlignment="1">
      <alignment horizontal="center" vertical="center" wrapText="1"/>
    </xf>
    <xf numFmtId="0" fontId="21" fillId="36" borderId="24" xfId="0" applyFont="1" applyFill="1" applyBorder="1" applyAlignment="1">
      <alignment horizontal="center" vertical="center" wrapText="1"/>
    </xf>
    <xf numFmtId="0" fontId="21" fillId="36" borderId="25" xfId="0" applyFont="1" applyFill="1" applyBorder="1" applyAlignment="1">
      <alignment horizontal="center" vertical="center" wrapText="1"/>
    </xf>
    <xf numFmtId="0" fontId="21" fillId="36" borderId="26" xfId="0" applyFont="1" applyFill="1" applyBorder="1" applyAlignment="1">
      <alignment horizontal="center" vertical="center" wrapText="1"/>
    </xf>
    <xf numFmtId="0" fontId="21" fillId="36" borderId="18" xfId="0" applyFont="1" applyFill="1" applyBorder="1" applyAlignment="1">
      <alignment horizontal="center" vertical="center" wrapText="1"/>
    </xf>
    <xf numFmtId="0" fontId="3" fillId="0" borderId="11" xfId="0" applyFont="1" applyFill="1" applyBorder="1" applyAlignment="1">
      <alignment horizontal="right" vertical="center"/>
    </xf>
    <xf numFmtId="1" fontId="3" fillId="0" borderId="10"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0" fontId="20" fillId="36" borderId="23" xfId="0" applyFont="1" applyFill="1" applyBorder="1" applyAlignment="1">
      <alignment horizontal="center" vertical="center" wrapText="1"/>
    </xf>
    <xf numFmtId="0" fontId="20" fillId="36" borderId="22" xfId="0" applyFont="1" applyFill="1" applyBorder="1" applyAlignment="1">
      <alignment horizontal="center" vertical="center" wrapText="1"/>
    </xf>
    <xf numFmtId="0" fontId="20" fillId="36" borderId="24" xfId="0" applyFont="1" applyFill="1" applyBorder="1" applyAlignment="1">
      <alignment horizontal="center" vertical="center" wrapText="1"/>
    </xf>
    <xf numFmtId="0" fontId="20" fillId="36" borderId="25"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18" xfId="0" applyFont="1" applyFill="1" applyBorder="1" applyAlignment="1">
      <alignment horizontal="center" vertical="center" wrapText="1"/>
    </xf>
    <xf numFmtId="0" fontId="3" fillId="33" borderId="10" xfId="0" applyFont="1" applyFill="1" applyBorder="1" applyAlignment="1">
      <alignment horizontal="right" vertical="center"/>
    </xf>
    <xf numFmtId="0" fontId="3" fillId="33" borderId="13" xfId="0" applyFont="1" applyFill="1" applyBorder="1" applyAlignment="1">
      <alignment horizontal="right" vertical="center"/>
    </xf>
    <xf numFmtId="188" fontId="3" fillId="0" borderId="13" xfId="0" applyNumberFormat="1" applyFont="1" applyFill="1" applyBorder="1" applyAlignment="1">
      <alignment horizontal="right" vertical="center"/>
    </xf>
    <xf numFmtId="2"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88" fontId="3" fillId="0" borderId="12" xfId="0" applyNumberFormat="1" applyFont="1" applyBorder="1" applyAlignment="1">
      <alignment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1" xfId="0" applyNumberFormat="1" applyFont="1" applyBorder="1" applyAlignment="1">
      <alignment horizontal="right" vertical="center"/>
    </xf>
    <xf numFmtId="188" fontId="3" fillId="0" borderId="10" xfId="0" applyNumberFormat="1" applyFont="1" applyBorder="1" applyAlignment="1">
      <alignment horizontal="center" vertical="center"/>
    </xf>
    <xf numFmtId="188" fontId="3" fillId="33" borderId="10" xfId="0" applyNumberFormat="1" applyFont="1" applyFill="1" applyBorder="1" applyAlignment="1">
      <alignment horizontal="right" vertical="center"/>
    </xf>
    <xf numFmtId="0" fontId="3" fillId="37" borderId="10" xfId="0" applyFont="1" applyFill="1" applyBorder="1" applyAlignment="1">
      <alignment horizontal="right" vertical="center"/>
    </xf>
    <xf numFmtId="2" fontId="3" fillId="0" borderId="11" xfId="0" applyNumberFormat="1" applyFont="1" applyFill="1" applyBorder="1" applyAlignment="1">
      <alignment horizontal="center" vertical="center"/>
    </xf>
    <xf numFmtId="188" fontId="3" fillId="0" borderId="12" xfId="0" applyNumberFormat="1" applyFont="1" applyFill="1" applyBorder="1" applyAlignment="1">
      <alignment vertical="center"/>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8" xfId="0" applyFont="1" applyBorder="1" applyAlignment="1">
      <alignment horizontal="center" vertical="center" wrapText="1"/>
    </xf>
    <xf numFmtId="2" fontId="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2" fontId="3" fillId="0" borderId="11" xfId="0" applyNumberFormat="1" applyFont="1" applyBorder="1" applyAlignment="1">
      <alignment horizontal="center" vertical="center"/>
    </xf>
    <xf numFmtId="2" fontId="3" fillId="0" borderId="22" xfId="0" applyNumberFormat="1" applyFont="1" applyBorder="1" applyAlignment="1">
      <alignment horizontal="center" vertical="center"/>
    </xf>
    <xf numFmtId="0" fontId="3" fillId="37" borderId="13" xfId="0" applyFont="1" applyFill="1" applyBorder="1" applyAlignment="1">
      <alignment horizontal="center" vertical="center"/>
    </xf>
    <xf numFmtId="188"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88" fontId="3" fillId="0" borderId="0" xfId="0" applyNumberFormat="1" applyFont="1" applyFill="1" applyBorder="1" applyAlignment="1">
      <alignment horizontal="center" vertical="center"/>
    </xf>
    <xf numFmtId="0" fontId="37" fillId="36" borderId="23" xfId="0" applyFont="1" applyFill="1" applyBorder="1" applyAlignment="1">
      <alignment horizontal="center" vertical="center" wrapText="1"/>
    </xf>
    <xf numFmtId="0" fontId="37" fillId="36" borderId="22" xfId="0" applyFont="1" applyFill="1" applyBorder="1" applyAlignment="1">
      <alignment horizontal="center" vertical="center" wrapText="1"/>
    </xf>
    <xf numFmtId="0" fontId="37" fillId="36" borderId="24" xfId="0" applyFont="1" applyFill="1" applyBorder="1" applyAlignment="1">
      <alignment horizontal="center" vertical="center" wrapText="1"/>
    </xf>
    <xf numFmtId="0" fontId="37" fillId="36" borderId="25" xfId="0" applyFont="1" applyFill="1" applyBorder="1" applyAlignment="1">
      <alignment horizontal="center" vertical="center" wrapText="1"/>
    </xf>
    <xf numFmtId="0" fontId="37" fillId="36" borderId="26" xfId="0" applyFont="1" applyFill="1" applyBorder="1" applyAlignment="1">
      <alignment horizontal="center" vertical="center" wrapText="1"/>
    </xf>
    <xf numFmtId="0" fontId="37" fillId="36" borderId="18" xfId="0" applyFont="1" applyFill="1" applyBorder="1" applyAlignment="1">
      <alignment horizontal="center" vertical="center" wrapText="1"/>
    </xf>
    <xf numFmtId="0" fontId="36" fillId="36" borderId="23" xfId="0" applyFont="1" applyFill="1" applyBorder="1" applyAlignment="1">
      <alignment horizontal="center" vertical="center" wrapText="1"/>
    </xf>
    <xf numFmtId="0" fontId="36" fillId="36" borderId="22" xfId="0" applyFont="1" applyFill="1" applyBorder="1" applyAlignment="1">
      <alignment horizontal="center" vertical="center" wrapText="1"/>
    </xf>
    <xf numFmtId="0" fontId="36" fillId="36" borderId="24" xfId="0" applyFont="1" applyFill="1" applyBorder="1" applyAlignment="1">
      <alignment horizontal="center" vertical="center" wrapText="1"/>
    </xf>
    <xf numFmtId="0" fontId="36" fillId="36" borderId="25" xfId="0" applyFont="1" applyFill="1" applyBorder="1" applyAlignment="1">
      <alignment horizontal="center" vertical="center" wrapText="1"/>
    </xf>
    <xf numFmtId="0" fontId="36" fillId="36" borderId="26" xfId="0" applyFont="1" applyFill="1" applyBorder="1" applyAlignment="1">
      <alignment horizontal="center" vertical="center" wrapText="1"/>
    </xf>
    <xf numFmtId="0" fontId="36" fillId="36" borderId="1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2" fillId="36" borderId="23" xfId="0" applyFont="1" applyFill="1" applyBorder="1" applyAlignment="1">
      <alignment horizontal="center" vertical="center" wrapText="1"/>
    </xf>
    <xf numFmtId="0" fontId="22" fillId="36" borderId="22"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6"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20" fillId="0" borderId="11" xfId="0" applyFont="1" applyFill="1" applyBorder="1" applyAlignment="1">
      <alignment horizontal="left"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0" fontId="3" fillId="0" borderId="11" xfId="0" applyFont="1" applyFill="1" applyBorder="1" applyAlignment="1">
      <alignment horizontal="center" vertical="center"/>
    </xf>
    <xf numFmtId="17" fontId="3"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20" fillId="36"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20" xfId="0" applyFont="1" applyBorder="1" applyAlignment="1">
      <alignment horizontal="center" vertical="center"/>
    </xf>
    <xf numFmtId="188" fontId="3" fillId="0" borderId="11" xfId="0" applyNumberFormat="1" applyFont="1" applyBorder="1" applyAlignment="1">
      <alignment horizontal="right" vertical="center"/>
    </xf>
    <xf numFmtId="188" fontId="3" fillId="0" borderId="20" xfId="0" applyNumberFormat="1" applyFont="1" applyBorder="1" applyAlignment="1">
      <alignment horizontal="right" vertical="center"/>
    </xf>
    <xf numFmtId="0" fontId="3" fillId="0" borderId="13" xfId="0" applyFont="1" applyBorder="1" applyAlignment="1">
      <alignment horizontal="right" vertical="center"/>
    </xf>
    <xf numFmtId="0" fontId="3" fillId="0" borderId="10" xfId="0" applyFont="1" applyBorder="1" applyAlignment="1">
      <alignment horizontal="right" vertical="center"/>
    </xf>
    <xf numFmtId="0" fontId="22" fillId="0" borderId="0" xfId="0" applyFont="1" applyFill="1" applyBorder="1" applyAlignment="1">
      <alignment horizontal="left" vertical="center"/>
    </xf>
    <xf numFmtId="193" fontId="3" fillId="0" borderId="11" xfId="0" applyNumberFormat="1" applyFont="1" applyFill="1" applyBorder="1" applyAlignment="1">
      <alignment horizontal="center" vertical="center"/>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188" fontId="3" fillId="33" borderId="10" xfId="0" applyNumberFormat="1" applyFont="1" applyFill="1" applyBorder="1" applyAlignment="1">
      <alignment horizontal="center" vertical="center"/>
    </xf>
    <xf numFmtId="188" fontId="3" fillId="33" borderId="13" xfId="0" applyNumberFormat="1" applyFont="1" applyFill="1" applyBorder="1" applyAlignment="1">
      <alignment horizontal="center"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33" borderId="11" xfId="0" applyFont="1" applyFill="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2" fontId="33" fillId="0" borderId="10" xfId="0" applyNumberFormat="1" applyFont="1" applyFill="1" applyBorder="1" applyAlignment="1">
      <alignment horizontal="left" vertical="center"/>
    </xf>
    <xf numFmtId="2" fontId="33" fillId="0" borderId="12" xfId="0" applyNumberFormat="1" applyFont="1" applyFill="1" applyBorder="1" applyAlignment="1">
      <alignment horizontal="left" vertical="center"/>
    </xf>
    <xf numFmtId="2" fontId="33" fillId="0" borderId="13" xfId="0" applyNumberFormat="1" applyFont="1" applyFill="1" applyBorder="1" applyAlignment="1">
      <alignment horizontal="left" vertical="center"/>
    </xf>
    <xf numFmtId="2" fontId="89" fillId="0" borderId="10" xfId="0" applyNumberFormat="1" applyFont="1" applyFill="1" applyBorder="1" applyAlignment="1">
      <alignment horizontal="left"/>
    </xf>
    <xf numFmtId="2" fontId="89" fillId="0" borderId="12" xfId="0" applyNumberFormat="1" applyFont="1" applyFill="1" applyBorder="1" applyAlignment="1">
      <alignment horizontal="left"/>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0" fontId="28" fillId="0" borderId="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14" fillId="0" borderId="11" xfId="0"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8" fillId="33" borderId="11" xfId="0" applyFont="1" applyFill="1" applyBorder="1" applyAlignment="1">
      <alignment horizontal="center" vertical="center"/>
    </xf>
    <xf numFmtId="0" fontId="4" fillId="33" borderId="10"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34" fillId="0" borderId="11" xfId="0" applyFont="1" applyFill="1" applyBorder="1" applyAlignment="1">
      <alignment horizontal="left"/>
    </xf>
    <xf numFmtId="2" fontId="99" fillId="0" borderId="11" xfId="0" applyNumberFormat="1" applyFont="1" applyFill="1" applyBorder="1" applyAlignment="1">
      <alignment horizontal="center" vertical="center"/>
    </xf>
    <xf numFmtId="2" fontId="99" fillId="0" borderId="10" xfId="0" applyNumberFormat="1" applyFont="1" applyFill="1" applyBorder="1" applyAlignment="1">
      <alignment horizontal="center" vertical="center"/>
    </xf>
    <xf numFmtId="2" fontId="99" fillId="0" borderId="12" xfId="0" applyNumberFormat="1" applyFont="1" applyFill="1" applyBorder="1" applyAlignment="1">
      <alignment horizontal="center" vertical="center"/>
    </xf>
    <xf numFmtId="2" fontId="99" fillId="0" borderId="13" xfId="0" applyNumberFormat="1" applyFont="1" applyFill="1" applyBorder="1" applyAlignment="1">
      <alignment horizontal="center" vertical="center"/>
    </xf>
    <xf numFmtId="0" fontId="34" fillId="0" borderId="10" xfId="0" applyFont="1" applyFill="1" applyBorder="1" applyAlignment="1">
      <alignment horizontal="left"/>
    </xf>
    <xf numFmtId="0" fontId="34" fillId="0" borderId="12" xfId="0" applyFont="1" applyFill="1" applyBorder="1" applyAlignment="1">
      <alignment horizontal="left"/>
    </xf>
    <xf numFmtId="0" fontId="34" fillId="0" borderId="13" xfId="0" applyFont="1" applyFill="1" applyBorder="1" applyAlignment="1">
      <alignment horizontal="left"/>
    </xf>
    <xf numFmtId="0" fontId="34" fillId="0" borderId="10"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40" fillId="0" borderId="11"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4" fillId="0" borderId="0" xfId="0" applyFont="1" applyFill="1" applyAlignment="1">
      <alignment horizontal="center" vertical="center"/>
    </xf>
    <xf numFmtId="2" fontId="43" fillId="0" borderId="11" xfId="0" applyNumberFormat="1" applyFont="1" applyFill="1" applyBorder="1" applyAlignment="1">
      <alignment horizontal="center" vertical="center"/>
    </xf>
    <xf numFmtId="0" fontId="34" fillId="0" borderId="11" xfId="0" applyFont="1" applyFill="1" applyBorder="1" applyAlignment="1">
      <alignment horizontal="left" vertical="center"/>
    </xf>
    <xf numFmtId="0" fontId="19" fillId="0" borderId="11" xfId="0" applyFont="1" applyFill="1" applyBorder="1" applyAlignment="1">
      <alignment horizontal="left"/>
    </xf>
    <xf numFmtId="0" fontId="19" fillId="0" borderId="10" xfId="0" applyFont="1" applyFill="1" applyBorder="1" applyAlignment="1">
      <alignment horizontal="center" wrapText="1"/>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1" xfId="55"/>
    <cellStyle name="Normal 14" xfId="56"/>
    <cellStyle name="Normal 2" xfId="57"/>
    <cellStyle name="Normal 3" xfId="58"/>
    <cellStyle name="Normal 4" xfId="59"/>
    <cellStyle name="Normal 5"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101</xdr:row>
      <xdr:rowOff>0</xdr:rowOff>
    </xdr:from>
    <xdr:to>
      <xdr:col>0</xdr:col>
      <xdr:colOff>123825</xdr:colOff>
      <xdr:row>101</xdr:row>
      <xdr:rowOff>133350</xdr:rowOff>
    </xdr:to>
    <xdr:pic>
      <xdr:nvPicPr>
        <xdr:cNvPr id="1" name="Picture 2248" descr="http://www.construdata.com/g/vacio1x1.gif"/>
        <xdr:cNvPicPr preferRelativeResize="1">
          <a:picLocks noChangeAspect="1"/>
        </xdr:cNvPicPr>
      </xdr:nvPicPr>
      <xdr:blipFill>
        <a:blip r:embed="rId1"/>
        <a:stretch>
          <a:fillRect/>
        </a:stretch>
      </xdr:blipFill>
      <xdr:spPr>
        <a:xfrm>
          <a:off x="0" y="20850225"/>
          <a:ext cx="123825" cy="133350"/>
        </a:xfrm>
        <a:prstGeom prst="rect">
          <a:avLst/>
        </a:prstGeom>
        <a:noFill/>
        <a:ln w="9525" cmpd="sng">
          <a:noFill/>
        </a:ln>
      </xdr:spPr>
    </xdr:pic>
    <xdr:clientData/>
  </xdr:twoCellAnchor>
  <xdr:twoCellAnchor editAs="oneCell">
    <xdr:from>
      <xdr:col>0</xdr:col>
      <xdr:colOff>0</xdr:colOff>
      <xdr:row>103</xdr:row>
      <xdr:rowOff>0</xdr:rowOff>
    </xdr:from>
    <xdr:to>
      <xdr:col>0</xdr:col>
      <xdr:colOff>123825</xdr:colOff>
      <xdr:row>103</xdr:row>
      <xdr:rowOff>133350</xdr:rowOff>
    </xdr:to>
    <xdr:pic>
      <xdr:nvPicPr>
        <xdr:cNvPr id="2" name="Picture 2248" descr="http://www.construdata.com/g/vacio1x1.gif"/>
        <xdr:cNvPicPr preferRelativeResize="1">
          <a:picLocks noChangeAspect="1"/>
        </xdr:cNvPicPr>
      </xdr:nvPicPr>
      <xdr:blipFill>
        <a:blip r:embed="rId1"/>
        <a:stretch>
          <a:fillRect/>
        </a:stretch>
      </xdr:blipFill>
      <xdr:spPr>
        <a:xfrm>
          <a:off x="0" y="21507450"/>
          <a:ext cx="123825"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142875</xdr:rowOff>
    </xdr:from>
    <xdr:to>
      <xdr:col>1</xdr:col>
      <xdr:colOff>533400</xdr:colOff>
      <xdr:row>4</xdr:row>
      <xdr:rowOff>152400</xdr:rowOff>
    </xdr:to>
    <xdr:pic>
      <xdr:nvPicPr>
        <xdr:cNvPr id="1" name="Picture 1" descr="Escudo Unicacua"/>
        <xdr:cNvPicPr preferRelativeResize="1">
          <a:picLocks noChangeAspect="1"/>
        </xdr:cNvPicPr>
      </xdr:nvPicPr>
      <xdr:blipFill>
        <a:blip r:embed="rId1"/>
        <a:stretch>
          <a:fillRect/>
        </a:stretch>
      </xdr:blipFill>
      <xdr:spPr>
        <a:xfrm>
          <a:off x="238125" y="142875"/>
          <a:ext cx="8096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SaRiTa\Desktop\PRESUPUESTO%20NUEVO\PRESUPUE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reupuesto%20final%20ya%20revis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sers\Luis%20Alberto\Downloads\correccion%20PRESUPUESTO%20%20DAS%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EQUIPO"/>
      <sheetName val="PERSONAL"/>
    </sheetNames>
    <sheetDataSet>
      <sheetData sheetId="3">
        <row r="4">
          <cell r="C4">
            <v>80000</v>
          </cell>
        </row>
        <row r="5">
          <cell r="C5">
            <v>50000</v>
          </cell>
        </row>
        <row r="6">
          <cell r="C6">
            <v>60000</v>
          </cell>
        </row>
        <row r="7">
          <cell r="C7">
            <v>19367</v>
          </cell>
        </row>
        <row r="14">
          <cell r="C14">
            <v>20</v>
          </cell>
        </row>
      </sheetData>
      <sheetData sheetId="4">
        <row r="35">
          <cell r="D35">
            <v>4375</v>
          </cell>
        </row>
        <row r="57">
          <cell r="D57">
            <v>50000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PERSONAL"/>
      <sheetName val="EQUIPO"/>
      <sheetName val="Hoja1"/>
    </sheetNames>
    <sheetDataSet>
      <sheetData sheetId="0">
        <row r="38">
          <cell r="B38" t="str">
            <v>ZAPATA CONCRETO REFORZADO INCLUYE FORMALETA</v>
          </cell>
          <cell r="C38" t="str">
            <v>M3</v>
          </cell>
          <cell r="D38">
            <v>516505.3</v>
          </cell>
          <cell r="E38">
            <v>25.04</v>
          </cell>
          <cell r="F38">
            <v>12933292.712</v>
          </cell>
          <cell r="G38">
            <v>12933292.712</v>
          </cell>
        </row>
        <row r="49">
          <cell r="B49" t="str">
            <v>MURO EN MAMPOSTERIA TIPO SOGA </v>
          </cell>
          <cell r="C49" t="str">
            <v>M²</v>
          </cell>
          <cell r="D49">
            <v>52064.123600000006</v>
          </cell>
          <cell r="E49">
            <v>404.86</v>
          </cell>
          <cell r="F49">
            <v>21078681.080696</v>
          </cell>
          <cell r="G49">
            <v>21078681.080696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4">
          <cell r="L54">
            <v>4120</v>
          </cell>
        </row>
        <row r="55">
          <cell r="L55">
            <v>4831</v>
          </cell>
        </row>
        <row r="56">
          <cell r="L56">
            <v>92547</v>
          </cell>
        </row>
        <row r="59">
          <cell r="L59">
            <v>37000</v>
          </cell>
        </row>
        <row r="60">
          <cell r="L60">
            <v>14607</v>
          </cell>
        </row>
        <row r="61">
          <cell r="L61">
            <v>37000</v>
          </cell>
        </row>
        <row r="62">
          <cell r="L62">
            <v>64230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1:CY221"/>
  <sheetViews>
    <sheetView view="pageBreakPreview" zoomScale="91" zoomScaleSheetLayoutView="91" workbookViewId="0" topLeftCell="A13">
      <selection activeCell="B211" sqref="B211"/>
    </sheetView>
  </sheetViews>
  <sheetFormatPr defaultColWidth="11.421875" defaultRowHeight="15"/>
  <cols>
    <col min="1" max="1" width="10.28125" style="263" customWidth="1"/>
    <col min="2" max="2" width="62.140625" style="270" customWidth="1"/>
    <col min="3" max="3" width="11.140625" style="249" customWidth="1"/>
    <col min="4" max="4" width="22.28125" style="249" customWidth="1"/>
    <col min="5" max="5" width="0.13671875" style="257" customWidth="1"/>
    <col min="6" max="6" width="18.28125" style="259" customWidth="1"/>
    <col min="7" max="7" width="5.8515625" style="222" hidden="1" customWidth="1"/>
    <col min="8" max="8" width="16.140625" style="222" customWidth="1"/>
    <col min="9" max="9" width="11.8515625" style="224" hidden="1" customWidth="1"/>
    <col min="10" max="10" width="3.421875" style="224" hidden="1" customWidth="1"/>
    <col min="11" max="11" width="14.57421875" style="245" bestFit="1" customWidth="1"/>
    <col min="12" max="12" width="13.8515625" style="245" bestFit="1" customWidth="1"/>
    <col min="13" max="13" width="11.421875" style="246" customWidth="1"/>
    <col min="14" max="14" width="13.7109375" style="246" bestFit="1" customWidth="1"/>
    <col min="15" max="103" width="11.421875" style="246" customWidth="1"/>
    <col min="104" max="16384" width="11.421875" style="247" customWidth="1"/>
  </cols>
  <sheetData>
    <row r="1" spans="1:11" ht="15.75">
      <c r="A1" s="630" t="s">
        <v>218</v>
      </c>
      <c r="B1" s="630"/>
      <c r="C1" s="630"/>
      <c r="D1" s="630"/>
      <c r="E1" s="630"/>
      <c r="F1" s="630"/>
      <c r="G1" s="630"/>
      <c r="H1" s="630"/>
      <c r="I1" s="630"/>
      <c r="K1" s="244"/>
    </row>
    <row r="2" spans="1:11" ht="15.75">
      <c r="A2" s="630" t="s">
        <v>219</v>
      </c>
      <c r="B2" s="630"/>
      <c r="C2" s="630"/>
      <c r="D2" s="630"/>
      <c r="E2" s="630"/>
      <c r="F2" s="630"/>
      <c r="G2" s="630"/>
      <c r="H2" s="630"/>
      <c r="I2" s="630"/>
      <c r="K2" s="244"/>
    </row>
    <row r="3" spans="1:11" ht="15.75">
      <c r="A3" s="630" t="s">
        <v>220</v>
      </c>
      <c r="B3" s="630"/>
      <c r="C3" s="630"/>
      <c r="D3" s="630"/>
      <c r="E3" s="630"/>
      <c r="F3" s="630"/>
      <c r="G3" s="630"/>
      <c r="H3" s="630"/>
      <c r="I3" s="630"/>
      <c r="K3" s="244"/>
    </row>
    <row r="4" spans="1:11" ht="15.75">
      <c r="A4" s="549"/>
      <c r="B4" s="550"/>
      <c r="C4" s="550"/>
      <c r="D4" s="550"/>
      <c r="E4" s="550"/>
      <c r="F4" s="550"/>
      <c r="G4" s="550"/>
      <c r="H4" s="550"/>
      <c r="I4" s="556"/>
      <c r="K4" s="244"/>
    </row>
    <row r="6" spans="1:103" ht="15.75">
      <c r="A6" s="248"/>
      <c r="B6" s="264"/>
      <c r="C6" s="551" t="s">
        <v>284</v>
      </c>
      <c r="D6" s="551"/>
      <c r="E6" s="551"/>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row>
    <row r="8" spans="1:10" ht="18.75" customHeight="1">
      <c r="A8" s="631" t="s">
        <v>362</v>
      </c>
      <c r="B8" s="631"/>
      <c r="C8" s="631"/>
      <c r="D8" s="631"/>
      <c r="E8" s="631"/>
      <c r="F8" s="631"/>
      <c r="G8" s="631"/>
      <c r="H8" s="631"/>
      <c r="I8" s="250"/>
      <c r="J8" s="250"/>
    </row>
    <row r="9" spans="1:10" ht="15" customHeight="1">
      <c r="A9" s="631"/>
      <c r="B9" s="631"/>
      <c r="C9" s="631"/>
      <c r="D9" s="631"/>
      <c r="E9" s="631"/>
      <c r="F9" s="631"/>
      <c r="G9" s="631"/>
      <c r="H9" s="631"/>
      <c r="I9" s="250"/>
      <c r="J9" s="250"/>
    </row>
    <row r="10" spans="1:103" s="253" customFormat="1" ht="31.5" customHeight="1">
      <c r="A10" s="236" t="s">
        <v>9</v>
      </c>
      <c r="B10" s="265" t="s">
        <v>22</v>
      </c>
      <c r="C10" s="227" t="s">
        <v>10</v>
      </c>
      <c r="D10" s="238" t="s">
        <v>0</v>
      </c>
      <c r="E10" s="237" t="s">
        <v>352</v>
      </c>
      <c r="F10" s="237" t="s">
        <v>78</v>
      </c>
      <c r="G10" s="239" t="s">
        <v>79</v>
      </c>
      <c r="H10" s="237" t="s">
        <v>79</v>
      </c>
      <c r="I10" s="240" t="s">
        <v>147</v>
      </c>
      <c r="J10" s="241">
        <v>0.9</v>
      </c>
      <c r="K10" s="251"/>
      <c r="L10" s="251"/>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row>
    <row r="11" spans="1:10" ht="15.75">
      <c r="A11" s="233">
        <v>1</v>
      </c>
      <c r="B11" s="622" t="s">
        <v>20</v>
      </c>
      <c r="C11" s="623"/>
      <c r="D11" s="623"/>
      <c r="E11" s="623"/>
      <c r="F11" s="623"/>
      <c r="G11" s="623"/>
      <c r="H11" s="624"/>
      <c r="I11" s="214" t="s">
        <v>159</v>
      </c>
      <c r="J11" s="214" t="s">
        <v>148</v>
      </c>
    </row>
    <row r="12" spans="1:19" ht="15">
      <c r="A12" s="215">
        <v>1.01</v>
      </c>
      <c r="B12" s="229" t="s">
        <v>422</v>
      </c>
      <c r="C12" s="125" t="s">
        <v>21</v>
      </c>
      <c r="D12" s="232">
        <v>390</v>
      </c>
      <c r="E12" s="216">
        <f>'A.P.U.'!I50</f>
        <v>5000</v>
      </c>
      <c r="F12" s="216">
        <f>'A.P.U.'!I50</f>
        <v>5000</v>
      </c>
      <c r="G12" s="216">
        <f>F12*D12</f>
        <v>1950000</v>
      </c>
      <c r="H12" s="323">
        <f>F12*D12</f>
        <v>1950000</v>
      </c>
      <c r="I12" s="214">
        <v>3000</v>
      </c>
      <c r="J12" s="214">
        <f>I12*$J$10</f>
        <v>2700</v>
      </c>
      <c r="K12" s="254"/>
      <c r="L12" s="247"/>
      <c r="M12" s="247"/>
      <c r="N12" s="247"/>
      <c r="O12" s="247"/>
      <c r="P12" s="247"/>
      <c r="Q12" s="247"/>
      <c r="R12" s="247"/>
      <c r="S12" s="247"/>
    </row>
    <row r="13" spans="1:19" ht="15">
      <c r="A13" s="215">
        <f>A12+0.01</f>
        <v>1.02</v>
      </c>
      <c r="B13" s="229" t="s">
        <v>423</v>
      </c>
      <c r="C13" s="125" t="s">
        <v>21</v>
      </c>
      <c r="D13" s="232">
        <v>79.39</v>
      </c>
      <c r="E13" s="216">
        <f>'A.P.U.'!I98</f>
        <v>7000</v>
      </c>
      <c r="F13" s="216">
        <f>'A.P.U.'!I98</f>
        <v>7000</v>
      </c>
      <c r="G13" s="216">
        <f aca="true" t="shared" si="0" ref="G13:G34">F13*D13</f>
        <v>555730</v>
      </c>
      <c r="H13" s="323">
        <f aca="true" t="shared" si="1" ref="H13:H34">F13*D13</f>
        <v>555730</v>
      </c>
      <c r="I13" s="214">
        <v>5000</v>
      </c>
      <c r="J13" s="214">
        <f aca="true" t="shared" si="2" ref="J13:J34">I13*$J$10</f>
        <v>4500</v>
      </c>
      <c r="K13" s="254"/>
      <c r="L13" s="247"/>
      <c r="M13" s="247"/>
      <c r="N13" s="247"/>
      <c r="O13" s="247"/>
      <c r="P13" s="247"/>
      <c r="Q13" s="247"/>
      <c r="R13" s="247"/>
      <c r="S13" s="247"/>
    </row>
    <row r="14" spans="1:19" ht="15">
      <c r="A14" s="215">
        <f aca="true" t="shared" si="3" ref="A14:A34">A13+0.01</f>
        <v>1.03</v>
      </c>
      <c r="B14" s="229" t="s">
        <v>424</v>
      </c>
      <c r="C14" s="125" t="s">
        <v>21</v>
      </c>
      <c r="D14" s="232">
        <v>50</v>
      </c>
      <c r="E14" s="216">
        <f>'A.P.U.'!I147</f>
        <v>6000</v>
      </c>
      <c r="F14" s="216">
        <f>'A.P.U.'!I147</f>
        <v>6000</v>
      </c>
      <c r="G14" s="216">
        <f t="shared" si="0"/>
        <v>300000</v>
      </c>
      <c r="H14" s="323">
        <f t="shared" si="1"/>
        <v>300000</v>
      </c>
      <c r="I14" s="214">
        <v>4500</v>
      </c>
      <c r="J14" s="214">
        <f t="shared" si="2"/>
        <v>4050</v>
      </c>
      <c r="K14" s="254"/>
      <c r="L14" s="247"/>
      <c r="M14" s="247"/>
      <c r="N14" s="247"/>
      <c r="O14" s="247"/>
      <c r="P14" s="247"/>
      <c r="Q14" s="247"/>
      <c r="R14" s="247"/>
      <c r="S14" s="247"/>
    </row>
    <row r="15" spans="1:14" ht="15">
      <c r="A15" s="215">
        <f t="shared" si="3"/>
        <v>1.04</v>
      </c>
      <c r="B15" s="266" t="s">
        <v>228</v>
      </c>
      <c r="C15" s="125" t="s">
        <v>2</v>
      </c>
      <c r="D15" s="232">
        <v>1</v>
      </c>
      <c r="E15" s="216">
        <f>'A.P.U.'!I196</f>
        <v>28822.5</v>
      </c>
      <c r="F15" s="216">
        <f>F97</f>
        <v>28822.5</v>
      </c>
      <c r="G15" s="216">
        <f t="shared" si="0"/>
        <v>28822.5</v>
      </c>
      <c r="H15" s="323">
        <f t="shared" si="1"/>
        <v>28822.5</v>
      </c>
      <c r="I15" s="214">
        <v>25000</v>
      </c>
      <c r="J15" s="214">
        <f t="shared" si="2"/>
        <v>22500</v>
      </c>
      <c r="K15" s="254"/>
      <c r="L15" s="254"/>
      <c r="N15" s="255"/>
    </row>
    <row r="16" spans="1:14" ht="15">
      <c r="A16" s="215">
        <f t="shared" si="3"/>
        <v>1.05</v>
      </c>
      <c r="B16" s="266" t="s">
        <v>274</v>
      </c>
      <c r="C16" s="125" t="s">
        <v>2</v>
      </c>
      <c r="D16" s="232">
        <v>26</v>
      </c>
      <c r="E16" s="216">
        <f>'A.P.U.'!I246</f>
        <v>40351.5</v>
      </c>
      <c r="F16" s="216">
        <f>F99</f>
        <v>40351.5</v>
      </c>
      <c r="G16" s="216">
        <f t="shared" si="0"/>
        <v>1049139</v>
      </c>
      <c r="H16" s="323">
        <f t="shared" si="1"/>
        <v>1049139</v>
      </c>
      <c r="I16" s="214">
        <v>20000</v>
      </c>
      <c r="J16" s="214">
        <f t="shared" si="2"/>
        <v>18000</v>
      </c>
      <c r="K16" s="254"/>
      <c r="L16" s="254"/>
      <c r="N16" s="255"/>
    </row>
    <row r="17" spans="1:14" ht="15">
      <c r="A17" s="215">
        <f t="shared" si="3"/>
        <v>1.06</v>
      </c>
      <c r="B17" s="266" t="s">
        <v>285</v>
      </c>
      <c r="C17" s="125" t="s">
        <v>2</v>
      </c>
      <c r="D17" s="232">
        <v>3</v>
      </c>
      <c r="E17" s="216">
        <f>'A.P.U.'!I296</f>
        <v>109525.5</v>
      </c>
      <c r="F17" s="216">
        <f>F98</f>
        <v>109525.5</v>
      </c>
      <c r="G17" s="216">
        <f t="shared" si="0"/>
        <v>328576.5</v>
      </c>
      <c r="H17" s="323">
        <f t="shared" si="1"/>
        <v>328576.5</v>
      </c>
      <c r="I17" s="214">
        <v>30000</v>
      </c>
      <c r="J17" s="214">
        <f t="shared" si="2"/>
        <v>27000</v>
      </c>
      <c r="K17" s="254"/>
      <c r="L17" s="254"/>
      <c r="N17" s="255"/>
    </row>
    <row r="18" spans="1:14" ht="15">
      <c r="A18" s="215">
        <f t="shared" si="3"/>
        <v>1.07</v>
      </c>
      <c r="B18" s="266" t="s">
        <v>221</v>
      </c>
      <c r="C18" s="125" t="s">
        <v>2</v>
      </c>
      <c r="D18" s="232">
        <v>11</v>
      </c>
      <c r="E18" s="216">
        <f>'A.P.U.'!I344</f>
        <v>4431.6</v>
      </c>
      <c r="F18" s="216">
        <f>F100</f>
        <v>4431.6</v>
      </c>
      <c r="G18" s="216">
        <f t="shared" si="0"/>
        <v>48747.600000000006</v>
      </c>
      <c r="H18" s="323">
        <f t="shared" si="1"/>
        <v>48747.600000000006</v>
      </c>
      <c r="I18" s="214">
        <v>4000</v>
      </c>
      <c r="J18" s="214">
        <f t="shared" si="2"/>
        <v>3600</v>
      </c>
      <c r="K18" s="254"/>
      <c r="L18" s="254"/>
      <c r="N18" s="255"/>
    </row>
    <row r="19" spans="1:14" ht="21" customHeight="1">
      <c r="A19" s="215">
        <f t="shared" si="3"/>
        <v>1.08</v>
      </c>
      <c r="B19" s="266" t="s">
        <v>165</v>
      </c>
      <c r="C19" s="125" t="s">
        <v>41</v>
      </c>
      <c r="D19" s="232">
        <f>((D12+D13+D14+D21)*0.15)*1.3</f>
        <v>108.7047</v>
      </c>
      <c r="E19" s="216">
        <f>'A.P.U.'!I392</f>
        <v>9882</v>
      </c>
      <c r="F19" s="216">
        <f>F101</f>
        <v>9882</v>
      </c>
      <c r="G19" s="216">
        <f t="shared" si="0"/>
        <v>1074219.8454</v>
      </c>
      <c r="H19" s="323">
        <f t="shared" si="1"/>
        <v>1074219.8454</v>
      </c>
      <c r="I19" s="214">
        <v>8571.42857142857</v>
      </c>
      <c r="J19" s="214">
        <f t="shared" si="2"/>
        <v>7714.285714285714</v>
      </c>
      <c r="K19" s="254"/>
      <c r="L19" s="254"/>
      <c r="N19" s="255"/>
    </row>
    <row r="20" spans="1:14" ht="25.5" customHeight="1">
      <c r="A20" s="215">
        <f t="shared" si="3"/>
        <v>1.09</v>
      </c>
      <c r="B20" s="266" t="s">
        <v>415</v>
      </c>
      <c r="C20" s="125" t="s">
        <v>21</v>
      </c>
      <c r="D20" s="232">
        <v>1847.64</v>
      </c>
      <c r="E20" s="216">
        <f>'A.P.U.'!I441</f>
        <v>1360</v>
      </c>
      <c r="F20" s="216">
        <v>1360</v>
      </c>
      <c r="G20" s="216">
        <f t="shared" si="0"/>
        <v>2512790.4</v>
      </c>
      <c r="H20" s="323">
        <f t="shared" si="1"/>
        <v>2512790.4</v>
      </c>
      <c r="I20" s="219">
        <v>1600</v>
      </c>
      <c r="J20" s="214">
        <f t="shared" si="2"/>
        <v>1440</v>
      </c>
      <c r="K20" s="254"/>
      <c r="L20" s="254"/>
      <c r="N20" s="255"/>
    </row>
    <row r="21" spans="1:14" ht="15">
      <c r="A21" s="215">
        <f t="shared" si="3"/>
        <v>1.1</v>
      </c>
      <c r="B21" s="266" t="s">
        <v>222</v>
      </c>
      <c r="C21" s="125" t="s">
        <v>21</v>
      </c>
      <c r="D21" s="232">
        <v>38.07</v>
      </c>
      <c r="E21" s="216">
        <f>'A.P.U.'!I490</f>
        <v>6917.4</v>
      </c>
      <c r="F21" s="216">
        <f>F108</f>
        <v>6917.4</v>
      </c>
      <c r="G21" s="216">
        <f t="shared" si="0"/>
        <v>263345.418</v>
      </c>
      <c r="H21" s="323">
        <f t="shared" si="1"/>
        <v>263345.418</v>
      </c>
      <c r="I21" s="219">
        <v>6000</v>
      </c>
      <c r="J21" s="214">
        <f t="shared" si="2"/>
        <v>5400</v>
      </c>
      <c r="K21" s="254"/>
      <c r="L21" s="254"/>
      <c r="N21" s="255"/>
    </row>
    <row r="22" spans="1:14" ht="15">
      <c r="A22" s="215">
        <f t="shared" si="3"/>
        <v>1.11</v>
      </c>
      <c r="B22" s="266" t="s">
        <v>275</v>
      </c>
      <c r="C22" s="125" t="s">
        <v>21</v>
      </c>
      <c r="D22" s="232">
        <v>1386</v>
      </c>
      <c r="E22" s="216">
        <f>'A.P.U.'!I538</f>
        <v>6571.53</v>
      </c>
      <c r="F22" s="216">
        <f>F109</f>
        <v>6571.53</v>
      </c>
      <c r="G22" s="216">
        <f t="shared" si="0"/>
        <v>9108140.58</v>
      </c>
      <c r="H22" s="323">
        <f t="shared" si="1"/>
        <v>9108140.58</v>
      </c>
      <c r="I22" s="219">
        <v>5700</v>
      </c>
      <c r="J22" s="214">
        <f t="shared" si="2"/>
        <v>5130</v>
      </c>
      <c r="K22" s="254"/>
      <c r="L22" s="254"/>
      <c r="N22" s="255"/>
    </row>
    <row r="23" spans="1:14" ht="15">
      <c r="A23" s="215">
        <f t="shared" si="3"/>
        <v>1.12</v>
      </c>
      <c r="B23" s="267" t="s">
        <v>223</v>
      </c>
      <c r="C23" s="125" t="s">
        <v>21</v>
      </c>
      <c r="D23" s="232">
        <v>9.89</v>
      </c>
      <c r="E23" s="216">
        <f>'A.P.U.'!I586</f>
        <v>8646.75</v>
      </c>
      <c r="F23" s="216">
        <f>F113</f>
        <v>8646.75</v>
      </c>
      <c r="G23" s="216">
        <f t="shared" si="0"/>
        <v>85516.3575</v>
      </c>
      <c r="H23" s="323">
        <f t="shared" si="1"/>
        <v>85516.3575</v>
      </c>
      <c r="I23" s="219">
        <v>7500</v>
      </c>
      <c r="J23" s="214">
        <f t="shared" si="2"/>
        <v>6750</v>
      </c>
      <c r="K23" s="254"/>
      <c r="L23" s="254"/>
      <c r="N23" s="255"/>
    </row>
    <row r="24" spans="1:14" ht="31.5" customHeight="1">
      <c r="A24" s="215">
        <f t="shared" si="3"/>
        <v>1.1300000000000001</v>
      </c>
      <c r="B24" s="267" t="s">
        <v>413</v>
      </c>
      <c r="C24" s="125" t="s">
        <v>2</v>
      </c>
      <c r="D24" s="232">
        <v>3</v>
      </c>
      <c r="E24" s="216">
        <f>'A.P.U.'!I637</f>
        <v>116191.40625</v>
      </c>
      <c r="F24" s="216">
        <v>203640</v>
      </c>
      <c r="G24" s="216">
        <f t="shared" si="0"/>
        <v>610920</v>
      </c>
      <c r="H24" s="323">
        <f t="shared" si="1"/>
        <v>610920</v>
      </c>
      <c r="I24" s="219">
        <v>50000</v>
      </c>
      <c r="J24" s="214">
        <f t="shared" si="2"/>
        <v>45000</v>
      </c>
      <c r="K24" s="254"/>
      <c r="L24" s="254"/>
      <c r="N24" s="255"/>
    </row>
    <row r="25" spans="1:14" ht="15">
      <c r="A25" s="215">
        <f t="shared" si="3"/>
        <v>1.1400000000000001</v>
      </c>
      <c r="B25" s="267" t="s">
        <v>414</v>
      </c>
      <c r="C25" s="125" t="s">
        <v>41</v>
      </c>
      <c r="D25" s="232">
        <v>4.72</v>
      </c>
      <c r="E25" s="216">
        <f>'A.P.U.'!I685</f>
        <v>12000</v>
      </c>
      <c r="F25" s="216">
        <f>'A.P.U.'!I685</f>
        <v>12000</v>
      </c>
      <c r="G25" s="216">
        <f t="shared" si="0"/>
        <v>56640</v>
      </c>
      <c r="H25" s="323">
        <f t="shared" si="1"/>
        <v>56640</v>
      </c>
      <c r="I25" s="219">
        <v>8000</v>
      </c>
      <c r="J25" s="214">
        <f t="shared" si="2"/>
        <v>7200</v>
      </c>
      <c r="K25" s="254"/>
      <c r="L25" s="254"/>
      <c r="N25" s="255"/>
    </row>
    <row r="26" spans="1:14" ht="15">
      <c r="A26" s="215">
        <f t="shared" si="3"/>
        <v>1.1500000000000001</v>
      </c>
      <c r="B26" s="267" t="s">
        <v>276</v>
      </c>
      <c r="C26" s="125" t="s">
        <v>2</v>
      </c>
      <c r="D26" s="232">
        <v>16</v>
      </c>
      <c r="E26" s="216">
        <f>'A.P.U.'!I733</f>
        <v>15750</v>
      </c>
      <c r="F26" s="216">
        <v>15750</v>
      </c>
      <c r="G26" s="216">
        <f t="shared" si="0"/>
        <v>252000</v>
      </c>
      <c r="H26" s="323">
        <f t="shared" si="1"/>
        <v>252000</v>
      </c>
      <c r="I26" s="219">
        <v>18000</v>
      </c>
      <c r="J26" s="214">
        <f t="shared" si="2"/>
        <v>16200</v>
      </c>
      <c r="K26" s="254"/>
      <c r="L26" s="254"/>
      <c r="N26" s="255"/>
    </row>
    <row r="27" spans="1:14" ht="15">
      <c r="A27" s="215">
        <f t="shared" si="3"/>
        <v>1.1600000000000001</v>
      </c>
      <c r="B27" s="321" t="s">
        <v>451</v>
      </c>
      <c r="C27" s="125" t="s">
        <v>3</v>
      </c>
      <c r="D27" s="232">
        <v>24.28</v>
      </c>
      <c r="E27" s="216">
        <f>'A.P.U.'!I781</f>
        <v>51596.25</v>
      </c>
      <c r="F27" s="216">
        <v>5764.5</v>
      </c>
      <c r="G27" s="216">
        <f t="shared" si="0"/>
        <v>139962.06</v>
      </c>
      <c r="H27" s="323">
        <f t="shared" si="1"/>
        <v>139962.06</v>
      </c>
      <c r="I27" s="219">
        <v>5000</v>
      </c>
      <c r="J27" s="214">
        <f t="shared" si="2"/>
        <v>4500</v>
      </c>
      <c r="K27" s="254"/>
      <c r="L27" s="254"/>
      <c r="N27" s="255"/>
    </row>
    <row r="28" spans="1:14" ht="15">
      <c r="A28" s="215">
        <f t="shared" si="3"/>
        <v>1.1700000000000002</v>
      </c>
      <c r="B28" s="267" t="s">
        <v>277</v>
      </c>
      <c r="C28" s="125" t="s">
        <v>41</v>
      </c>
      <c r="D28" s="232">
        <v>22.08</v>
      </c>
      <c r="E28" s="216">
        <f>'A.P.U.'!I829</f>
        <v>21881.25</v>
      </c>
      <c r="F28" s="216">
        <f>'A.P.U.'!I829</f>
        <v>21881.25</v>
      </c>
      <c r="G28" s="216">
        <f t="shared" si="0"/>
        <v>483137.99999999994</v>
      </c>
      <c r="H28" s="323">
        <f t="shared" si="1"/>
        <v>483137.99999999994</v>
      </c>
      <c r="I28" s="219">
        <v>9000</v>
      </c>
      <c r="J28" s="214">
        <f t="shared" si="2"/>
        <v>8100</v>
      </c>
      <c r="K28" s="254"/>
      <c r="L28" s="254"/>
      <c r="N28" s="255"/>
    </row>
    <row r="29" spans="1:14" ht="15">
      <c r="A29" s="215">
        <f t="shared" si="3"/>
        <v>1.1800000000000002</v>
      </c>
      <c r="B29" s="267" t="s">
        <v>416</v>
      </c>
      <c r="C29" s="125" t="s">
        <v>21</v>
      </c>
      <c r="D29" s="232">
        <v>59.82</v>
      </c>
      <c r="E29" s="216">
        <f>'A.P.U.'!I877</f>
        <v>3543.75</v>
      </c>
      <c r="F29" s="216">
        <v>3012</v>
      </c>
      <c r="G29" s="216">
        <f t="shared" si="0"/>
        <v>180177.84</v>
      </c>
      <c r="H29" s="323">
        <f t="shared" si="1"/>
        <v>180177.84</v>
      </c>
      <c r="I29" s="219">
        <v>3000</v>
      </c>
      <c r="J29" s="214">
        <f t="shared" si="2"/>
        <v>2700</v>
      </c>
      <c r="K29" s="254"/>
      <c r="L29" s="254"/>
      <c r="N29" s="255"/>
    </row>
    <row r="30" spans="1:14" ht="15">
      <c r="A30" s="215">
        <f t="shared" si="3"/>
        <v>1.1900000000000002</v>
      </c>
      <c r="B30" s="267" t="s">
        <v>278</v>
      </c>
      <c r="C30" s="125" t="s">
        <v>3</v>
      </c>
      <c r="D30" s="232">
        <v>19</v>
      </c>
      <c r="E30" s="216">
        <f>'A.P.U.'!I925</f>
        <v>10631.25</v>
      </c>
      <c r="F30" s="216">
        <f>E30-(E30*'A.P.U.'!$G$47)</f>
        <v>7973.4375</v>
      </c>
      <c r="G30" s="216">
        <f t="shared" si="0"/>
        <v>151495.3125</v>
      </c>
      <c r="H30" s="323">
        <f t="shared" si="1"/>
        <v>151495.3125</v>
      </c>
      <c r="I30" s="219">
        <v>9000</v>
      </c>
      <c r="J30" s="214">
        <f t="shared" si="2"/>
        <v>8100</v>
      </c>
      <c r="K30" s="254"/>
      <c r="L30" s="254"/>
      <c r="N30" s="255"/>
    </row>
    <row r="31" spans="1:14" ht="15">
      <c r="A31" s="215">
        <f t="shared" si="3"/>
        <v>1.2000000000000002</v>
      </c>
      <c r="B31" s="267" t="s">
        <v>283</v>
      </c>
      <c r="C31" s="125" t="s">
        <v>3</v>
      </c>
      <c r="D31" s="232">
        <v>20</v>
      </c>
      <c r="E31" s="216">
        <f>'A.P.U.'!I973</f>
        <v>6674.0625</v>
      </c>
      <c r="F31" s="216">
        <f>E31-(E31*'A.P.U.'!$G$47)</f>
        <v>5005.546875</v>
      </c>
      <c r="G31" s="216">
        <f t="shared" si="0"/>
        <v>100110.9375</v>
      </c>
      <c r="H31" s="323">
        <f t="shared" si="1"/>
        <v>100110.9375</v>
      </c>
      <c r="I31" s="219">
        <v>5650</v>
      </c>
      <c r="J31" s="214">
        <f t="shared" si="2"/>
        <v>5085</v>
      </c>
      <c r="K31" s="254"/>
      <c r="L31" s="254"/>
      <c r="N31" s="255"/>
    </row>
    <row r="32" spans="1:14" ht="15">
      <c r="A32" s="215">
        <f t="shared" si="3"/>
        <v>1.2100000000000002</v>
      </c>
      <c r="B32" s="267" t="s">
        <v>280</v>
      </c>
      <c r="C32" s="125" t="s">
        <v>21</v>
      </c>
      <c r="D32" s="232">
        <v>4.5</v>
      </c>
      <c r="E32" s="216">
        <f>'A.P.U.'!I1021</f>
        <v>6571.53</v>
      </c>
      <c r="F32" s="216">
        <f>F103</f>
        <v>6571.53</v>
      </c>
      <c r="G32" s="216">
        <f t="shared" si="0"/>
        <v>29571.885</v>
      </c>
      <c r="H32" s="323">
        <f t="shared" si="1"/>
        <v>29571.885</v>
      </c>
      <c r="I32" s="219">
        <v>9550</v>
      </c>
      <c r="J32" s="214">
        <f t="shared" si="2"/>
        <v>8595</v>
      </c>
      <c r="K32" s="254"/>
      <c r="L32" s="254"/>
      <c r="N32" s="255"/>
    </row>
    <row r="33" spans="1:14" ht="15">
      <c r="A33" s="215">
        <f t="shared" si="3"/>
        <v>1.2200000000000002</v>
      </c>
      <c r="B33" s="267" t="s">
        <v>279</v>
      </c>
      <c r="C33" s="125" t="s">
        <v>3</v>
      </c>
      <c r="D33" s="232">
        <v>29.17</v>
      </c>
      <c r="E33" s="216">
        <f>'A.P.U.'!I1069</f>
        <v>6615</v>
      </c>
      <c r="F33" s="216">
        <f>'A.P.U.'!I1069</f>
        <v>6615</v>
      </c>
      <c r="G33" s="216">
        <f t="shared" si="0"/>
        <v>192959.55000000002</v>
      </c>
      <c r="H33" s="323">
        <f t="shared" si="1"/>
        <v>192959.55000000002</v>
      </c>
      <c r="I33" s="219">
        <v>5600</v>
      </c>
      <c r="J33" s="214">
        <f t="shared" si="2"/>
        <v>5040</v>
      </c>
      <c r="K33" s="254"/>
      <c r="L33" s="254"/>
      <c r="N33" s="255"/>
    </row>
    <row r="34" spans="1:14" ht="15">
      <c r="A34" s="215">
        <f t="shared" si="3"/>
        <v>1.2300000000000002</v>
      </c>
      <c r="B34" s="267" t="s">
        <v>417</v>
      </c>
      <c r="C34" s="125" t="s">
        <v>2</v>
      </c>
      <c r="D34" s="232">
        <v>3</v>
      </c>
      <c r="E34" s="216">
        <f>'A.P.U.'!I1117</f>
        <v>35437.5</v>
      </c>
      <c r="F34" s="216">
        <f>E34-(E34*'A.P.U.'!$G$47)</f>
        <v>26578.125</v>
      </c>
      <c r="G34" s="216">
        <f t="shared" si="0"/>
        <v>79734.375</v>
      </c>
      <c r="H34" s="323">
        <f t="shared" si="1"/>
        <v>79734.375</v>
      </c>
      <c r="I34" s="219">
        <v>30000</v>
      </c>
      <c r="J34" s="214">
        <f t="shared" si="2"/>
        <v>27000</v>
      </c>
      <c r="K34" s="254"/>
      <c r="L34" s="254"/>
      <c r="N34" s="255"/>
    </row>
    <row r="35" spans="1:14" ht="15">
      <c r="A35" s="215"/>
      <c r="B35" s="267"/>
      <c r="C35" s="256"/>
      <c r="D35" s="256"/>
      <c r="F35" s="322" t="s">
        <v>13</v>
      </c>
      <c r="G35" s="258"/>
      <c r="H35" s="324">
        <f>SUM(H12:H34)</f>
        <v>19581738.160900004</v>
      </c>
      <c r="I35" s="219"/>
      <c r="J35" s="214"/>
      <c r="K35" s="254"/>
      <c r="L35" s="254"/>
      <c r="N35" s="255"/>
    </row>
    <row r="36" spans="1:14" ht="15">
      <c r="A36" s="304">
        <v>2</v>
      </c>
      <c r="B36" s="305" t="s">
        <v>446</v>
      </c>
      <c r="C36" s="256"/>
      <c r="D36" s="256"/>
      <c r="E36" s="258"/>
      <c r="F36" s="217"/>
      <c r="G36" s="258"/>
      <c r="H36" s="325"/>
      <c r="I36" s="219"/>
      <c r="J36" s="214"/>
      <c r="K36" s="254"/>
      <c r="L36" s="254"/>
      <c r="N36" s="255"/>
    </row>
    <row r="37" spans="1:14" ht="74.25" customHeight="1">
      <c r="A37" s="215">
        <f>A36+0.01</f>
        <v>2.01</v>
      </c>
      <c r="B37" s="266" t="s">
        <v>427</v>
      </c>
      <c r="C37" s="320" t="s">
        <v>146</v>
      </c>
      <c r="D37" s="234">
        <v>529.14</v>
      </c>
      <c r="E37" s="216">
        <f>'A.P.U.'!AC296</f>
        <v>92547</v>
      </c>
      <c r="F37" s="216">
        <f>'A.P.U.'!AC296</f>
        <v>92547</v>
      </c>
      <c r="G37" s="216">
        <f>F37*D37</f>
        <v>48970319.58</v>
      </c>
      <c r="H37" s="323">
        <f>F37*D37</f>
        <v>48970319.58</v>
      </c>
      <c r="I37" s="219">
        <v>8500</v>
      </c>
      <c r="J37" s="214">
        <f>I37*$J$10</f>
        <v>7650</v>
      </c>
      <c r="K37" s="254"/>
      <c r="L37" s="254"/>
      <c r="N37" s="255"/>
    </row>
    <row r="38" spans="1:14" ht="66.75" customHeight="1">
      <c r="A38" s="215">
        <f>A37+0.01</f>
        <v>2.0199999999999996</v>
      </c>
      <c r="B38" s="268" t="s">
        <v>430</v>
      </c>
      <c r="C38" s="125" t="s">
        <v>21</v>
      </c>
      <c r="D38" s="232">
        <v>1386</v>
      </c>
      <c r="E38" s="216">
        <f>'A.P.U.'!AW196</f>
        <v>48300</v>
      </c>
      <c r="F38" s="216">
        <f>'A.P.U.'!AW196</f>
        <v>48300</v>
      </c>
      <c r="G38" s="216">
        <f>F38*D38</f>
        <v>66943800</v>
      </c>
      <c r="H38" s="323">
        <f>F38*D38</f>
        <v>66943800</v>
      </c>
      <c r="I38" s="214">
        <v>20000</v>
      </c>
      <c r="J38" s="214">
        <f>I38*$J$10</f>
        <v>18000</v>
      </c>
      <c r="K38" s="254"/>
      <c r="L38" s="254"/>
      <c r="N38" s="255"/>
    </row>
    <row r="39" spans="1:14" ht="15">
      <c r="A39" s="304"/>
      <c r="B39" s="305"/>
      <c r="C39" s="256"/>
      <c r="D39" s="256"/>
      <c r="E39" s="258"/>
      <c r="F39" s="223" t="s">
        <v>13</v>
      </c>
      <c r="G39" s="258"/>
      <c r="H39" s="324">
        <f>SUM(H37:H38)</f>
        <v>115914119.58</v>
      </c>
      <c r="I39" s="219"/>
      <c r="J39" s="214"/>
      <c r="K39" s="254"/>
      <c r="L39" s="254"/>
      <c r="N39" s="255"/>
    </row>
    <row r="40" spans="1:14" ht="15">
      <c r="A40" s="304">
        <v>3</v>
      </c>
      <c r="B40" s="305" t="s">
        <v>382</v>
      </c>
      <c r="C40" s="256"/>
      <c r="D40" s="256"/>
      <c r="E40" s="258"/>
      <c r="F40" s="217"/>
      <c r="G40" s="258"/>
      <c r="H40" s="325"/>
      <c r="I40" s="219"/>
      <c r="J40" s="214"/>
      <c r="K40" s="254"/>
      <c r="L40" s="254"/>
      <c r="N40" s="255"/>
    </row>
    <row r="41" spans="1:14" ht="39.75" customHeight="1">
      <c r="A41" s="215">
        <v>3.01</v>
      </c>
      <c r="B41" s="274" t="str">
        <f>UPPER("Sumistro e instalación de sanitario completo Ref. STILO 30535 Color: BONE, incluye  acople de manguera y accesorios")</f>
        <v>SUMISTRO E INSTALACIÓN DE SANITARIO COMPLETO REF. STILO 30535 COLOR: BONE, INCLUYE  ACOPLE DE MANGUERA Y ACCESORIOS</v>
      </c>
      <c r="C41" s="125" t="s">
        <v>2</v>
      </c>
      <c r="D41" s="234">
        <v>1</v>
      </c>
      <c r="E41" s="216">
        <f>'A.P.U.'!AW296</f>
        <v>278754</v>
      </c>
      <c r="F41" s="275">
        <v>278754</v>
      </c>
      <c r="G41" s="216">
        <f>F41*D41</f>
        <v>278754</v>
      </c>
      <c r="H41" s="323">
        <f>ROUND(G41,0)</f>
        <v>278754</v>
      </c>
      <c r="I41" s="219">
        <v>12000</v>
      </c>
      <c r="J41" s="214">
        <f>I41*$J$10</f>
        <v>10800</v>
      </c>
      <c r="K41" s="254"/>
      <c r="L41" s="254"/>
      <c r="N41" s="255"/>
    </row>
    <row r="42" spans="1:14" ht="21" customHeight="1">
      <c r="A42" s="215"/>
      <c r="B42" s="274"/>
      <c r="C42" s="125"/>
      <c r="D42" s="234"/>
      <c r="E42" s="216"/>
      <c r="F42" s="223" t="s">
        <v>13</v>
      </c>
      <c r="G42" s="216"/>
      <c r="H42" s="324">
        <f>SUM(H41)</f>
        <v>278754</v>
      </c>
      <c r="I42" s="219"/>
      <c r="J42" s="214"/>
      <c r="K42" s="254"/>
      <c r="L42" s="254"/>
      <c r="N42" s="255"/>
    </row>
    <row r="43" spans="1:14" ht="15.75">
      <c r="A43" s="233">
        <v>4</v>
      </c>
      <c r="B43" s="622" t="s">
        <v>224</v>
      </c>
      <c r="C43" s="623"/>
      <c r="D43" s="623"/>
      <c r="E43" s="623"/>
      <c r="F43" s="623"/>
      <c r="G43" s="623"/>
      <c r="H43" s="624"/>
      <c r="I43" s="213"/>
      <c r="J43" s="214"/>
      <c r="K43" s="254"/>
      <c r="L43" s="254"/>
      <c r="N43" s="255"/>
    </row>
    <row r="44" spans="1:14" ht="29.25" customHeight="1">
      <c r="A44" s="215">
        <f>A43+0.01</f>
        <v>4.01</v>
      </c>
      <c r="B44" s="229" t="s">
        <v>419</v>
      </c>
      <c r="C44" s="125" t="s">
        <v>157</v>
      </c>
      <c r="D44" s="232">
        <v>25.04</v>
      </c>
      <c r="E44" s="216">
        <f>'A.P.U.'!S50</f>
        <v>436000</v>
      </c>
      <c r="F44" s="216">
        <f>'A.P.U.'!S50</f>
        <v>436000</v>
      </c>
      <c r="G44" s="216">
        <f aca="true" t="shared" si="4" ref="G44:G53">F44*D44</f>
        <v>10917440</v>
      </c>
      <c r="H44" s="323">
        <f>D44*F44</f>
        <v>10917440</v>
      </c>
      <c r="I44" s="214">
        <v>60000</v>
      </c>
      <c r="J44" s="214">
        <f aca="true" t="shared" si="5" ref="J44:J75">I44*$J$10</f>
        <v>54000</v>
      </c>
      <c r="K44" s="254"/>
      <c r="L44" s="254"/>
      <c r="N44" s="255"/>
    </row>
    <row r="45" spans="1:14" ht="30" customHeight="1">
      <c r="A45" s="215">
        <f aca="true" t="shared" si="6" ref="A45:A51">A44+0.01</f>
        <v>4.02</v>
      </c>
      <c r="B45" s="229" t="s">
        <v>425</v>
      </c>
      <c r="C45" s="125" t="s">
        <v>21</v>
      </c>
      <c r="D45" s="232">
        <v>19.48</v>
      </c>
      <c r="E45" s="216">
        <f>'A.P.U.'!S98</f>
        <v>0</v>
      </c>
      <c r="F45" s="216">
        <f>F132</f>
        <v>43517.4</v>
      </c>
      <c r="G45" s="216">
        <f t="shared" si="4"/>
        <v>847718.952</v>
      </c>
      <c r="H45" s="323">
        <f aca="true" t="shared" si="7" ref="H45:H55">D45*F45</f>
        <v>847718.952</v>
      </c>
      <c r="I45" s="214">
        <v>6000</v>
      </c>
      <c r="J45" s="214">
        <f t="shared" si="5"/>
        <v>5400</v>
      </c>
      <c r="K45" s="254"/>
      <c r="L45" s="254"/>
      <c r="N45" s="255"/>
    </row>
    <row r="46" spans="1:14" ht="54" customHeight="1">
      <c r="A46" s="215">
        <f t="shared" si="6"/>
        <v>4.029999999999999</v>
      </c>
      <c r="B46" s="266" t="str">
        <f>UPPER("Viga de cimentacion en concreto reforzado de 30X 30 incluye formaleta, concreto de 3000psi y acero de (4200kg/cm2)")</f>
        <v>VIGA DE CIMENTACION EN CONCRETO REFORZADO DE 30X 30 INCLUYE FORMALETA, CONCRETO DE 3000PSI Y ACERO DE (4200KG/CM2)</v>
      </c>
      <c r="C46" s="125" t="s">
        <v>3</v>
      </c>
      <c r="D46" s="232">
        <v>76.52</v>
      </c>
      <c r="E46" s="216">
        <f>'A.P.U.'!S147</f>
        <v>61000</v>
      </c>
      <c r="F46" s="216">
        <f>'A.P.U.'!S147</f>
        <v>61000</v>
      </c>
      <c r="G46" s="216">
        <f t="shared" si="4"/>
        <v>4667720</v>
      </c>
      <c r="H46" s="323">
        <f t="shared" si="7"/>
        <v>4667720</v>
      </c>
      <c r="I46" s="214">
        <v>9000</v>
      </c>
      <c r="J46" s="214">
        <f t="shared" si="5"/>
        <v>8100</v>
      </c>
      <c r="K46" s="254"/>
      <c r="L46" s="254"/>
      <c r="N46" s="255"/>
    </row>
    <row r="47" spans="1:14" ht="48" customHeight="1">
      <c r="A47" s="215">
        <f t="shared" si="6"/>
        <v>4.039999999999999</v>
      </c>
      <c r="B47" s="266" t="str">
        <f>UPPER("Viga de cubierta en concreto reforzado de 30X 50 incluye formaleta, concreto de 3000psi y acero de (4200kg/cm2)")</f>
        <v>VIGA DE CUBIERTA EN CONCRETO REFORZADO DE 30X 50 INCLUYE FORMALETA, CONCRETO DE 3000PSI Y ACERO DE (4200KG/CM2)</v>
      </c>
      <c r="C47" s="125" t="s">
        <v>3</v>
      </c>
      <c r="D47" s="232">
        <v>35.38</v>
      </c>
      <c r="E47" s="216">
        <f>'A.P.U.'!S196</f>
        <v>104000</v>
      </c>
      <c r="F47" s="216">
        <f>'A.P.U.'!S196</f>
        <v>104000</v>
      </c>
      <c r="G47" s="216">
        <f t="shared" si="4"/>
        <v>3679520.0000000005</v>
      </c>
      <c r="H47" s="323">
        <f t="shared" si="7"/>
        <v>3679520.0000000005</v>
      </c>
      <c r="I47" s="214">
        <v>15000</v>
      </c>
      <c r="J47" s="214">
        <f t="shared" si="5"/>
        <v>13500</v>
      </c>
      <c r="K47" s="254"/>
      <c r="L47" s="254"/>
      <c r="N47" s="255"/>
    </row>
    <row r="48" spans="1:14" ht="37.5" customHeight="1">
      <c r="A48" s="215">
        <f t="shared" si="6"/>
        <v>4.049999999999999</v>
      </c>
      <c r="B48" s="266" t="s">
        <v>491</v>
      </c>
      <c r="C48" s="125" t="s">
        <v>2</v>
      </c>
      <c r="D48" s="232">
        <v>4</v>
      </c>
      <c r="E48" s="216">
        <f>'A.P.U.'!S246</f>
        <v>2600256.875</v>
      </c>
      <c r="F48" s="216">
        <f>E48-(E48*'A.P.U.'!$G$47)</f>
        <v>1950192.65625</v>
      </c>
      <c r="G48" s="216">
        <f t="shared" si="4"/>
        <v>7800770.625</v>
      </c>
      <c r="H48" s="323">
        <f t="shared" si="7"/>
        <v>7800770.625</v>
      </c>
      <c r="I48" s="214">
        <v>160000</v>
      </c>
      <c r="J48" s="214">
        <f t="shared" si="5"/>
        <v>144000</v>
      </c>
      <c r="K48" s="254"/>
      <c r="L48" s="254"/>
      <c r="N48" s="255"/>
    </row>
    <row r="49" spans="1:14" ht="41.25" customHeight="1">
      <c r="A49" s="215">
        <f t="shared" si="6"/>
        <v>4.059999999999999</v>
      </c>
      <c r="B49" s="266" t="s">
        <v>492</v>
      </c>
      <c r="C49" s="125" t="s">
        <v>2</v>
      </c>
      <c r="D49" s="232">
        <v>3</v>
      </c>
      <c r="E49" s="216">
        <f>'A.P.U.'!S296</f>
        <v>2986952.1875</v>
      </c>
      <c r="F49" s="216">
        <f>E49-(E49*'A.P.U.'!$G$47)</f>
        <v>2240214.140625</v>
      </c>
      <c r="G49" s="216">
        <f t="shared" si="4"/>
        <v>6720642.421875</v>
      </c>
      <c r="H49" s="323">
        <f t="shared" si="7"/>
        <v>6720642.421875</v>
      </c>
      <c r="I49" s="214">
        <v>160000</v>
      </c>
      <c r="J49" s="214">
        <f t="shared" si="5"/>
        <v>144000</v>
      </c>
      <c r="K49" s="254"/>
      <c r="L49" s="254"/>
      <c r="N49" s="255"/>
    </row>
    <row r="50" spans="1:14" ht="36" customHeight="1">
      <c r="A50" s="215">
        <f t="shared" si="6"/>
        <v>4.0699999999999985</v>
      </c>
      <c r="B50" s="266" t="s">
        <v>493</v>
      </c>
      <c r="C50" s="125" t="s">
        <v>21</v>
      </c>
      <c r="D50" s="232">
        <v>411.25</v>
      </c>
      <c r="E50" s="216">
        <f>'A.P.U.'!S344</f>
        <v>139562.5</v>
      </c>
      <c r="F50" s="216">
        <f>E50-(E50*'A.P.U.'!$G$47)</f>
        <v>104671.875</v>
      </c>
      <c r="G50" s="216">
        <f t="shared" si="4"/>
        <v>43046308.59375</v>
      </c>
      <c r="H50" s="323">
        <f t="shared" si="7"/>
        <v>43046308.59375</v>
      </c>
      <c r="I50" s="214">
        <v>15000</v>
      </c>
      <c r="J50" s="214">
        <f t="shared" si="5"/>
        <v>13500</v>
      </c>
      <c r="K50" s="254"/>
      <c r="L50" s="254"/>
      <c r="N50" s="255"/>
    </row>
    <row r="51" spans="1:14" ht="38.25" customHeight="1">
      <c r="A51" s="215">
        <f t="shared" si="6"/>
        <v>4.079999999999998</v>
      </c>
      <c r="B51" s="266" t="s">
        <v>494</v>
      </c>
      <c r="C51" s="125" t="s">
        <v>2</v>
      </c>
      <c r="D51" s="234">
        <v>36</v>
      </c>
      <c r="E51" s="216">
        <f>'A.P.U.'!S392</f>
        <v>227868.75</v>
      </c>
      <c r="F51" s="216">
        <f>E51-(E51*'A.P.U.'!$G$47)</f>
        <v>170901.5625</v>
      </c>
      <c r="G51" s="216">
        <f t="shared" si="4"/>
        <v>6152456.25</v>
      </c>
      <c r="H51" s="323">
        <f t="shared" si="7"/>
        <v>6152456.25</v>
      </c>
      <c r="I51" s="219">
        <v>28000</v>
      </c>
      <c r="J51" s="214">
        <f t="shared" si="5"/>
        <v>25200</v>
      </c>
      <c r="K51" s="254"/>
      <c r="L51" s="254"/>
      <c r="N51" s="255"/>
    </row>
    <row r="52" spans="1:14" ht="59.25" customHeight="1">
      <c r="A52" s="215">
        <f>A51+0.01</f>
        <v>4.089999999999998</v>
      </c>
      <c r="B52" s="266" t="s">
        <v>353</v>
      </c>
      <c r="C52" s="125" t="s">
        <v>3</v>
      </c>
      <c r="D52" s="234">
        <v>66</v>
      </c>
      <c r="E52" s="216">
        <f>'A.P.U.'!S441</f>
        <v>57583.5</v>
      </c>
      <c r="F52" s="216">
        <f>E52-(E52*'A.P.U.'!$G$47)</f>
        <v>43187.625</v>
      </c>
      <c r="G52" s="216">
        <f t="shared" si="4"/>
        <v>2850383.25</v>
      </c>
      <c r="H52" s="323">
        <f t="shared" si="7"/>
        <v>2850383.25</v>
      </c>
      <c r="I52" s="219">
        <v>10000</v>
      </c>
      <c r="J52" s="214">
        <f t="shared" si="5"/>
        <v>9000</v>
      </c>
      <c r="K52" s="254"/>
      <c r="L52" s="254"/>
      <c r="N52" s="255"/>
    </row>
    <row r="53" spans="1:14" ht="51" customHeight="1">
      <c r="A53" s="215">
        <f>A52+0.01</f>
        <v>4.099999999999998</v>
      </c>
      <c r="B53" s="266" t="s">
        <v>354</v>
      </c>
      <c r="C53" s="125" t="s">
        <v>3</v>
      </c>
      <c r="D53" s="234">
        <v>59.76</v>
      </c>
      <c r="E53" s="216">
        <f>'A.P.U.'!S490</f>
        <v>99000</v>
      </c>
      <c r="F53" s="216">
        <f>'A.P.U.'!S490</f>
        <v>99000</v>
      </c>
      <c r="G53" s="216">
        <f t="shared" si="4"/>
        <v>5916240</v>
      </c>
      <c r="H53" s="323">
        <f t="shared" si="7"/>
        <v>5916240</v>
      </c>
      <c r="I53" s="219">
        <v>18000</v>
      </c>
      <c r="J53" s="214">
        <f t="shared" si="5"/>
        <v>16200</v>
      </c>
      <c r="K53" s="254"/>
      <c r="L53" s="254"/>
      <c r="N53" s="255"/>
    </row>
    <row r="54" spans="1:14" ht="39.75" customHeight="1">
      <c r="A54" s="215">
        <v>4.11</v>
      </c>
      <c r="B54" s="266" t="s">
        <v>359</v>
      </c>
      <c r="C54" s="125" t="s">
        <v>21</v>
      </c>
      <c r="D54" s="234">
        <v>300.83</v>
      </c>
      <c r="E54" s="222">
        <f>'A.P.U.'!S538</f>
        <v>45550</v>
      </c>
      <c r="F54" s="216">
        <f>E54-(E54*'A.P.U.'!$G$47)</f>
        <v>34162.5</v>
      </c>
      <c r="G54" s="216">
        <f>F54*D54</f>
        <v>10277104.875</v>
      </c>
      <c r="H54" s="323">
        <f t="shared" si="7"/>
        <v>10277104.875</v>
      </c>
      <c r="I54" s="219">
        <v>13800</v>
      </c>
      <c r="J54" s="214">
        <f t="shared" si="5"/>
        <v>12420</v>
      </c>
      <c r="K54" s="254"/>
      <c r="L54" s="254"/>
      <c r="N54" s="255"/>
    </row>
    <row r="55" spans="1:14" ht="39.75" customHeight="1">
      <c r="A55" s="232" t="s">
        <v>448</v>
      </c>
      <c r="B55" s="295" t="str">
        <f>UPPER("Correa en perfil estructural Cajón tipo PHR-C120X60-3mm Calibre 11 incluye instalación y acople a cercha.")</f>
        <v>CORREA EN PERFIL ESTRUCTURAL CAJÓN TIPO PHR-C120X60-3MM CALIBRE 11 INCLUYE INSTALACIÓN Y ACOPLE A CERCHA.</v>
      </c>
      <c r="C55" s="125" t="s">
        <v>3</v>
      </c>
      <c r="D55" s="234">
        <v>170</v>
      </c>
      <c r="E55" s="222"/>
      <c r="F55" s="216">
        <v>22000</v>
      </c>
      <c r="G55" s="216"/>
      <c r="H55" s="323">
        <f t="shared" si="7"/>
        <v>3740000</v>
      </c>
      <c r="I55" s="219"/>
      <c r="J55" s="214"/>
      <c r="K55" s="254"/>
      <c r="L55" s="254"/>
      <c r="N55" s="255"/>
    </row>
    <row r="56" spans="1:14" ht="15">
      <c r="A56" s="215"/>
      <c r="B56" s="266"/>
      <c r="C56" s="125"/>
      <c r="D56" s="125"/>
      <c r="F56" s="217" t="s">
        <v>13</v>
      </c>
      <c r="G56" s="216"/>
      <c r="H56" s="324">
        <f>SUM(H44:H55)</f>
        <v>106616304.96762499</v>
      </c>
      <c r="I56" s="219"/>
      <c r="J56" s="214"/>
      <c r="K56" s="254"/>
      <c r="L56" s="254"/>
      <c r="N56" s="255"/>
    </row>
    <row r="57" spans="1:14" ht="15.75">
      <c r="A57" s="235">
        <v>5</v>
      </c>
      <c r="B57" s="622" t="s">
        <v>225</v>
      </c>
      <c r="C57" s="623"/>
      <c r="D57" s="623"/>
      <c r="E57" s="623"/>
      <c r="F57" s="623"/>
      <c r="G57" s="623"/>
      <c r="H57" s="624"/>
      <c r="I57" s="213"/>
      <c r="J57" s="214"/>
      <c r="K57" s="254"/>
      <c r="L57" s="254"/>
      <c r="N57" s="255"/>
    </row>
    <row r="58" spans="1:14" ht="27" customHeight="1">
      <c r="A58" s="215">
        <f>A57+0.01</f>
        <v>5.01</v>
      </c>
      <c r="B58" s="266" t="str">
        <f>UPPER("Muro en mamposteria tipo soga con ladrillo de  6x12x25 mortero de 1:4")</f>
        <v>MURO EN MAMPOSTERIA TIPO SOGA CON LADRILLO DE  6X12X25 MORTERO DE 1:4</v>
      </c>
      <c r="C58" s="125" t="s">
        <v>21</v>
      </c>
      <c r="D58" s="232">
        <v>165</v>
      </c>
      <c r="E58" s="216">
        <f>'A.P.U.'!AC50</f>
        <v>27135</v>
      </c>
      <c r="F58" s="216">
        <f>'A.P.U.'!AC50</f>
        <v>27135</v>
      </c>
      <c r="G58" s="216">
        <f>F58*D58</f>
        <v>4477275</v>
      </c>
      <c r="H58" s="323">
        <f>D58*F58</f>
        <v>4477275</v>
      </c>
      <c r="I58" s="214">
        <v>5500</v>
      </c>
      <c r="J58" s="214">
        <f t="shared" si="5"/>
        <v>4950</v>
      </c>
      <c r="K58" s="254"/>
      <c r="L58" s="254"/>
      <c r="N58" s="255"/>
    </row>
    <row r="59" spans="1:14" ht="42.75" customHeight="1">
      <c r="A59" s="215">
        <f>A58+0.01</f>
        <v>5.02</v>
      </c>
      <c r="B59" s="266" t="str">
        <f>UPPER("Muro en mamposteria E=0.30M  mortero 1:4, ladrillo tolete comun de 7X14X28")</f>
        <v>MURO EN MAMPOSTERIA E=0.30M  MORTERO 1:4, LADRILLO TOLETE COMUN DE 7X14X28</v>
      </c>
      <c r="C59" s="125" t="s">
        <v>21</v>
      </c>
      <c r="D59" s="232">
        <v>43.56</v>
      </c>
      <c r="E59" s="216">
        <f>'A.P.U.'!AC98</f>
        <v>53692.5</v>
      </c>
      <c r="F59" s="216">
        <f>E59-(E59*'A.P.U.'!$G$47)</f>
        <v>40269.375</v>
      </c>
      <c r="G59" s="216">
        <f>F59*D59</f>
        <v>1754133.975</v>
      </c>
      <c r="H59" s="323">
        <f>D59*F59</f>
        <v>1754133.975</v>
      </c>
      <c r="I59" s="214">
        <v>6000</v>
      </c>
      <c r="J59" s="214">
        <f t="shared" si="5"/>
        <v>5400</v>
      </c>
      <c r="K59" s="254"/>
      <c r="L59" s="254"/>
      <c r="N59" s="255"/>
    </row>
    <row r="60" spans="1:14" ht="39" customHeight="1">
      <c r="A60" s="215">
        <f>A59+0.01</f>
        <v>5.029999999999999</v>
      </c>
      <c r="B60" s="266" t="str">
        <f>UPPER("Repello muros morteros 1:3")</f>
        <v>REPELLO MUROS MORTEROS 1:3</v>
      </c>
      <c r="C60" s="125" t="s">
        <v>21</v>
      </c>
      <c r="D60" s="232">
        <f>(D59+D58)*2*1.05</f>
        <v>437.976</v>
      </c>
      <c r="E60" s="216">
        <f>'A.P.U.'!AC147</f>
        <v>14821</v>
      </c>
      <c r="F60" s="216">
        <f>'A.P.U.'!AC147</f>
        <v>14821</v>
      </c>
      <c r="G60" s="216">
        <f>F60*D60</f>
        <v>6491242.296</v>
      </c>
      <c r="H60" s="323">
        <f>D60*F60</f>
        <v>6491242.296</v>
      </c>
      <c r="I60" s="214">
        <v>3000</v>
      </c>
      <c r="J60" s="214">
        <f t="shared" si="5"/>
        <v>2700</v>
      </c>
      <c r="K60" s="254"/>
      <c r="L60" s="254"/>
      <c r="N60" s="255"/>
    </row>
    <row r="61" spans="1:14" ht="30.75" customHeight="1">
      <c r="A61" s="215">
        <f>A60+0.01</f>
        <v>5.039999999999999</v>
      </c>
      <c r="B61" s="266" t="str">
        <f>UPPER("Estuco plastico para muros con Estuco plastico de sika")</f>
        <v>ESTUCO PLASTICO PARA MUROS CON ESTUCO PLASTICO DE SIKA</v>
      </c>
      <c r="C61" s="125" t="s">
        <v>21</v>
      </c>
      <c r="D61" s="232">
        <f>(D59+D58)*2*1.05</f>
        <v>437.976</v>
      </c>
      <c r="E61" s="216">
        <f>'A.P.U.'!AC196</f>
        <v>4120</v>
      </c>
      <c r="F61" s="216">
        <f>'A.P.U.'!AC196</f>
        <v>4120</v>
      </c>
      <c r="G61" s="216">
        <f>F61*D61</f>
        <v>1804461.12</v>
      </c>
      <c r="H61" s="323">
        <f>D61*F61</f>
        <v>1804461.12</v>
      </c>
      <c r="I61" s="214">
        <v>4000</v>
      </c>
      <c r="J61" s="214">
        <f t="shared" si="5"/>
        <v>3600</v>
      </c>
      <c r="K61" s="254"/>
      <c r="L61" s="254"/>
      <c r="N61" s="255"/>
    </row>
    <row r="62" spans="1:14" ht="27" customHeight="1">
      <c r="A62" s="215">
        <f>A61+0.01</f>
        <v>5.049999999999999</v>
      </c>
      <c r="B62" s="266" t="str">
        <f>UPPER("Pintura blanca tipo vinilo I a 3 manos. ")</f>
        <v>PINTURA BLANCA TIPO VINILO I A 3 MANOS. </v>
      </c>
      <c r="C62" s="125" t="s">
        <v>21</v>
      </c>
      <c r="D62" s="232">
        <f>(D59+D58)*2*1.05</f>
        <v>437.976</v>
      </c>
      <c r="E62" s="216">
        <f>'A.P.U.'!AC246</f>
        <v>4831</v>
      </c>
      <c r="F62" s="216">
        <f>'A.P.U.'!AC246</f>
        <v>4831</v>
      </c>
      <c r="G62" s="216">
        <f>F62*D62</f>
        <v>2115862.056</v>
      </c>
      <c r="H62" s="323">
        <f>D62*F62</f>
        <v>2115862.056</v>
      </c>
      <c r="I62" s="219">
        <v>2000</v>
      </c>
      <c r="J62" s="214">
        <f t="shared" si="5"/>
        <v>1800</v>
      </c>
      <c r="K62" s="254"/>
      <c r="L62" s="254"/>
      <c r="N62" s="255"/>
    </row>
    <row r="63" ht="15">
      <c r="H63" s="326"/>
    </row>
    <row r="64" spans="1:14" ht="15">
      <c r="A64" s="215"/>
      <c r="B64" s="266"/>
      <c r="C64" s="125"/>
      <c r="D64" s="125"/>
      <c r="F64" s="217" t="s">
        <v>13</v>
      </c>
      <c r="G64" s="216"/>
      <c r="H64" s="324">
        <f>SUM(H58:H63)</f>
        <v>16642974.446999999</v>
      </c>
      <c r="I64" s="219"/>
      <c r="J64" s="214"/>
      <c r="K64" s="254"/>
      <c r="L64" s="254"/>
      <c r="N64" s="255"/>
    </row>
    <row r="65" spans="1:14" ht="24" customHeight="1">
      <c r="A65" s="235">
        <v>6</v>
      </c>
      <c r="B65" s="622" t="s">
        <v>281</v>
      </c>
      <c r="C65" s="623"/>
      <c r="D65" s="623"/>
      <c r="E65" s="623"/>
      <c r="F65" s="623"/>
      <c r="G65" s="623"/>
      <c r="H65" s="624"/>
      <c r="I65" s="213"/>
      <c r="J65" s="214"/>
      <c r="K65" s="254"/>
      <c r="L65" s="254"/>
      <c r="N65" s="255"/>
    </row>
    <row r="66" spans="1:14" ht="52.5" customHeight="1">
      <c r="A66" s="215">
        <f>A65+0.01</f>
        <v>6.01</v>
      </c>
      <c r="B66" s="266" t="s">
        <v>428</v>
      </c>
      <c r="C66" s="125" t="s">
        <v>21</v>
      </c>
      <c r="D66" s="232">
        <v>340.78</v>
      </c>
      <c r="E66" s="216">
        <f>'A.P.U.'!AM50</f>
        <v>37000</v>
      </c>
      <c r="F66" s="216">
        <f>'A.P.U.'!AM50</f>
        <v>37000</v>
      </c>
      <c r="G66" s="216">
        <f>F66*D66</f>
        <v>12608859.999999998</v>
      </c>
      <c r="H66" s="323">
        <f>D66*F66</f>
        <v>12608859.999999998</v>
      </c>
      <c r="I66" s="214">
        <v>8000</v>
      </c>
      <c r="J66" s="214">
        <f t="shared" si="5"/>
        <v>7200</v>
      </c>
      <c r="K66" s="254"/>
      <c r="L66" s="254"/>
      <c r="N66" s="255"/>
    </row>
    <row r="67" spans="1:14" ht="38.25" customHeight="1">
      <c r="A67" s="215">
        <f>A66+0.01</f>
        <v>6.02</v>
      </c>
      <c r="B67" s="266" t="str">
        <f>UPPER("Construccion de guardaescobas h=0,07m Y CON MORTERO DE 1:3 granito y recto")</f>
        <v>CONSTRUCCION DE GUARDAESCOBAS H=0,07M Y CON MORTERO DE 1:3 GRANITO Y RECTO</v>
      </c>
      <c r="C67" s="125" t="s">
        <v>3</v>
      </c>
      <c r="D67" s="232">
        <v>311.59</v>
      </c>
      <c r="E67" s="216">
        <f>'A.P.U.'!AM98</f>
        <v>14607</v>
      </c>
      <c r="F67" s="216">
        <f>'A.P.U.'!AM98</f>
        <v>14607</v>
      </c>
      <c r="G67" s="216">
        <f>F67*D67</f>
        <v>4551395.13</v>
      </c>
      <c r="H67" s="323">
        <f>D67*F67</f>
        <v>4551395.13</v>
      </c>
      <c r="I67" s="214">
        <v>1200</v>
      </c>
      <c r="J67" s="214">
        <f t="shared" si="5"/>
        <v>1080</v>
      </c>
      <c r="K67" s="254"/>
      <c r="L67" s="254"/>
      <c r="N67" s="255"/>
    </row>
    <row r="68" spans="1:14" ht="61.5" customHeight="1">
      <c r="A68" s="215">
        <f>A67+0.01</f>
        <v>6.029999999999999</v>
      </c>
      <c r="B68" s="266" t="s">
        <v>431</v>
      </c>
      <c r="C68" s="125" t="s">
        <v>21</v>
      </c>
      <c r="D68" s="232">
        <v>210</v>
      </c>
      <c r="E68" s="216">
        <f>'A.P.U.'!AM147</f>
        <v>37000</v>
      </c>
      <c r="F68" s="216">
        <f>'A.P.U.'!AM147</f>
        <v>37000</v>
      </c>
      <c r="G68" s="216">
        <f>F68*D68</f>
        <v>7770000</v>
      </c>
      <c r="H68" s="323">
        <f>D68*F68</f>
        <v>7770000</v>
      </c>
      <c r="I68" s="214">
        <v>10000</v>
      </c>
      <c r="J68" s="214">
        <f t="shared" si="5"/>
        <v>9000</v>
      </c>
      <c r="K68" s="254"/>
      <c r="L68" s="254"/>
      <c r="N68" s="255"/>
    </row>
    <row r="69" spans="1:14" ht="44.25" customHeight="1">
      <c r="A69" s="215">
        <f>A68+0.01</f>
        <v>6.039999999999999</v>
      </c>
      <c r="B69" s="266" t="str">
        <f>UPPER("Piso en baldosa  ALFA  café trafico 5 (30 X 30 cm) con mortero de nivelacion incluye destronque pulido y brillado")</f>
        <v>PISO EN BALDOSA  ALFA  CAFÉ TRAFICO 5 (30 X 30 CM) CON MORTERO DE NIVELACION INCLUYE DESTRONQUE PULIDO Y BRILLADO</v>
      </c>
      <c r="C69" s="125" t="s">
        <v>21</v>
      </c>
      <c r="D69" s="232">
        <v>150</v>
      </c>
      <c r="E69" s="216">
        <f>'A.P.U.'!AM196</f>
        <v>64230</v>
      </c>
      <c r="F69" s="216">
        <f>'A.P.U.'!AM196</f>
        <v>64230</v>
      </c>
      <c r="G69" s="216">
        <f>F69*D69</f>
        <v>9634500</v>
      </c>
      <c r="H69" s="323">
        <f>D69*F69</f>
        <v>9634500</v>
      </c>
      <c r="I69" s="214">
        <v>10000</v>
      </c>
      <c r="J69" s="214">
        <f t="shared" si="5"/>
        <v>9000</v>
      </c>
      <c r="K69" s="254"/>
      <c r="L69" s="254"/>
      <c r="N69" s="255"/>
    </row>
    <row r="70" spans="1:14" ht="48.75" customHeight="1">
      <c r="A70" s="215">
        <f>A69+0.01</f>
        <v>6.049999999999999</v>
      </c>
      <c r="B70" s="266" t="str">
        <f>UPPER("Piso en caucho sintetico.natural, antideslizante y resistente a la tensión (Estoperol DE 3.5 mm de espesor)")</f>
        <v>PISO EN CAUCHO SINTETICO.NATURAL, ANTIDESLIZANTE Y RESISTENTE A LA TENSIÓN (ESTOPEROL DE 3.5 MM DE ESPESOR)</v>
      </c>
      <c r="C70" s="125" t="s">
        <v>21</v>
      </c>
      <c r="D70" s="234">
        <v>197</v>
      </c>
      <c r="E70" s="216">
        <f>'A.P.U.'!$AM$246</f>
        <v>76937.5</v>
      </c>
      <c r="F70" s="216">
        <f>E70-(E70*'A.P.U.'!$G$47)</f>
        <v>57703.125</v>
      </c>
      <c r="G70" s="216">
        <f>F70*D70</f>
        <v>11367515.625</v>
      </c>
      <c r="H70" s="323">
        <f>D70*F70</f>
        <v>11367515.625</v>
      </c>
      <c r="I70" s="214">
        <v>9500</v>
      </c>
      <c r="J70" s="214">
        <f t="shared" si="5"/>
        <v>8550</v>
      </c>
      <c r="K70" s="254"/>
      <c r="L70" s="254"/>
      <c r="N70" s="255"/>
    </row>
    <row r="71" spans="1:14" ht="15">
      <c r="A71" s="215"/>
      <c r="B71" s="266"/>
      <c r="C71" s="125"/>
      <c r="D71" s="125"/>
      <c r="F71" s="217" t="s">
        <v>13</v>
      </c>
      <c r="G71" s="216"/>
      <c r="H71" s="324">
        <f>SUM(H66:H70)</f>
        <v>45932270.754999995</v>
      </c>
      <c r="I71" s="214"/>
      <c r="J71" s="214">
        <f t="shared" si="5"/>
        <v>0</v>
      </c>
      <c r="K71" s="254"/>
      <c r="L71" s="254"/>
      <c r="N71" s="255"/>
    </row>
    <row r="72" spans="1:14" ht="15.75">
      <c r="A72" s="235">
        <v>7</v>
      </c>
      <c r="B72" s="622" t="s">
        <v>442</v>
      </c>
      <c r="C72" s="623"/>
      <c r="D72" s="623"/>
      <c r="E72" s="623"/>
      <c r="F72" s="623"/>
      <c r="G72" s="623"/>
      <c r="H72" s="624"/>
      <c r="I72" s="213"/>
      <c r="J72" s="214"/>
      <c r="K72" s="254"/>
      <c r="L72" s="254"/>
      <c r="N72" s="255"/>
    </row>
    <row r="73" spans="1:14" ht="120" customHeight="1">
      <c r="A73" s="215">
        <f>A72+0.01</f>
        <v>7.01</v>
      </c>
      <c r="B73" s="293" t="s">
        <v>411</v>
      </c>
      <c r="C73" s="520" t="s">
        <v>2</v>
      </c>
      <c r="D73" s="521">
        <v>29</v>
      </c>
      <c r="E73" s="522">
        <f>'A.P.U.'!AW50</f>
        <v>147107.6</v>
      </c>
      <c r="F73" s="523">
        <f>F157</f>
        <v>147107.6</v>
      </c>
      <c r="G73" s="216">
        <f>F73*D73</f>
        <v>4266120.4</v>
      </c>
      <c r="H73" s="323">
        <f>D73*F73</f>
        <v>4266120.4</v>
      </c>
      <c r="I73" s="214">
        <v>8000</v>
      </c>
      <c r="J73" s="214">
        <f t="shared" si="5"/>
        <v>7200</v>
      </c>
      <c r="K73" s="254"/>
      <c r="L73" s="254"/>
      <c r="N73" s="255"/>
    </row>
    <row r="74" spans="1:14" ht="154.5" customHeight="1">
      <c r="A74" s="215">
        <f>A73+0.01</f>
        <v>7.02</v>
      </c>
      <c r="B74" s="285" t="s">
        <v>410</v>
      </c>
      <c r="C74" s="520" t="s">
        <v>2</v>
      </c>
      <c r="D74" s="521">
        <v>5</v>
      </c>
      <c r="E74" s="522">
        <f>'A.P.U.'!AW98</f>
        <v>248000</v>
      </c>
      <c r="F74" s="523">
        <v>248000</v>
      </c>
      <c r="G74" s="216">
        <f>F74*D74</f>
        <v>1240000</v>
      </c>
      <c r="H74" s="323">
        <f>D74*F74</f>
        <v>1240000</v>
      </c>
      <c r="I74" s="214">
        <v>9000</v>
      </c>
      <c r="J74" s="214">
        <f t="shared" si="5"/>
        <v>8100</v>
      </c>
      <c r="K74" s="254"/>
      <c r="L74" s="254"/>
      <c r="N74" s="255"/>
    </row>
    <row r="75" spans="1:14" ht="43.5" customHeight="1">
      <c r="A75" s="215">
        <f>A74+0.01</f>
        <v>7.029999999999999</v>
      </c>
      <c r="B75" s="266" t="str">
        <f>UPPER("Suministro e instalacion Ventana en aluminio anodizado  natural en material de  vidrio en 5mm templado.")</f>
        <v>SUMINISTRO E INSTALACION VENTANA EN ALUMINIO ANODIZADO  NATURAL EN MATERIAL DE  VIDRIO EN 5MM TEMPLADO.</v>
      </c>
      <c r="C75" s="520" t="s">
        <v>2</v>
      </c>
      <c r="D75" s="521">
        <v>30</v>
      </c>
      <c r="E75" s="522">
        <f>'A.P.U.'!AW147</f>
        <v>165171.875</v>
      </c>
      <c r="F75" s="523">
        <f>'A.P.U.'!AW147</f>
        <v>165171.875</v>
      </c>
      <c r="G75" s="216">
        <f>F75*D75</f>
        <v>4955156.25</v>
      </c>
      <c r="H75" s="323">
        <f>D75*F75</f>
        <v>4955156.25</v>
      </c>
      <c r="I75" s="214">
        <v>17500</v>
      </c>
      <c r="J75" s="214">
        <f t="shared" si="5"/>
        <v>15750</v>
      </c>
      <c r="K75" s="254"/>
      <c r="L75" s="254"/>
      <c r="N75" s="255"/>
    </row>
    <row r="76" spans="1:14" ht="24.75" customHeight="1">
      <c r="A76" s="215"/>
      <c r="B76" s="266"/>
      <c r="C76" s="125"/>
      <c r="D76" s="125"/>
      <c r="F76" s="217" t="s">
        <v>13</v>
      </c>
      <c r="G76" s="216"/>
      <c r="H76" s="324">
        <f>SUM(H73:H75)</f>
        <v>10461276.65</v>
      </c>
      <c r="I76" s="219"/>
      <c r="J76" s="214"/>
      <c r="K76" s="254"/>
      <c r="L76" s="254"/>
      <c r="N76" s="255"/>
    </row>
    <row r="77" spans="1:14" ht="15.75">
      <c r="A77" s="235">
        <v>8</v>
      </c>
      <c r="B77" s="317" t="s">
        <v>444</v>
      </c>
      <c r="C77" s="125"/>
      <c r="D77" s="125"/>
      <c r="F77" s="217"/>
      <c r="G77" s="216"/>
      <c r="H77" s="324"/>
      <c r="I77" s="213"/>
      <c r="J77" s="214"/>
      <c r="K77" s="254"/>
      <c r="L77" s="254"/>
      <c r="N77" s="255"/>
    </row>
    <row r="78" spans="1:14" ht="20.25" customHeight="1">
      <c r="A78" s="215">
        <f>A77+0.01</f>
        <v>8.01</v>
      </c>
      <c r="B78" s="266" t="str">
        <f>UPPER("Bajantes aguas lluvias 4 pvc")</f>
        <v>BAJANTES AGUAS LLUVIAS 4 PVC</v>
      </c>
      <c r="C78" s="125" t="s">
        <v>3</v>
      </c>
      <c r="D78" s="232">
        <v>20</v>
      </c>
      <c r="E78" s="216">
        <f>'A.P.U.'!BG50</f>
        <v>12550</v>
      </c>
      <c r="F78" s="216">
        <v>12550</v>
      </c>
      <c r="G78" s="216">
        <f>F78*D78</f>
        <v>251000</v>
      </c>
      <c r="H78" s="323">
        <f>D78*F78</f>
        <v>251000</v>
      </c>
      <c r="I78" s="214">
        <v>6500</v>
      </c>
      <c r="J78" s="214">
        <f>I78*$J$10</f>
        <v>5850</v>
      </c>
      <c r="K78" s="254"/>
      <c r="L78" s="254"/>
      <c r="N78" s="255"/>
    </row>
    <row r="79" spans="1:14" ht="30.75" customHeight="1">
      <c r="A79" s="215">
        <f>A78+0.01</f>
        <v>8.02</v>
      </c>
      <c r="B79" s="266" t="s">
        <v>429</v>
      </c>
      <c r="C79" s="125" t="s">
        <v>21</v>
      </c>
      <c r="D79" s="232">
        <v>54.01</v>
      </c>
      <c r="E79" s="216">
        <f>'A.P.U.'!AW246</f>
        <v>56221.875</v>
      </c>
      <c r="F79" s="216">
        <f>E79-(E79*'A.P.U.'!$G$47)</f>
        <v>42166.40625</v>
      </c>
      <c r="G79" s="216">
        <f>F79*D79</f>
        <v>2277407.6015625</v>
      </c>
      <c r="H79" s="323">
        <f>D79*F79</f>
        <v>2277407.6015625</v>
      </c>
      <c r="I79" s="214">
        <v>15000</v>
      </c>
      <c r="J79" s="214">
        <f>I79*$J$10</f>
        <v>13500</v>
      </c>
      <c r="K79" s="254"/>
      <c r="L79" s="254"/>
      <c r="N79" s="255"/>
    </row>
    <row r="80" spans="1:14" ht="21" customHeight="1">
      <c r="A80" s="215"/>
      <c r="B80" s="266"/>
      <c r="C80" s="125"/>
      <c r="D80" s="232"/>
      <c r="E80" s="216"/>
      <c r="F80" s="223" t="s">
        <v>13</v>
      </c>
      <c r="G80" s="216"/>
      <c r="H80" s="324">
        <f>SUM(H78:H79)</f>
        <v>2528407.6015625</v>
      </c>
      <c r="I80" s="214"/>
      <c r="J80" s="214"/>
      <c r="K80" s="254"/>
      <c r="L80" s="254"/>
      <c r="N80" s="255"/>
    </row>
    <row r="81" spans="1:14" ht="13.5" customHeight="1">
      <c r="A81" s="304">
        <v>9</v>
      </c>
      <c r="B81" s="622" t="s">
        <v>282</v>
      </c>
      <c r="C81" s="623"/>
      <c r="D81" s="623"/>
      <c r="E81" s="623"/>
      <c r="F81" s="623"/>
      <c r="G81" s="623"/>
      <c r="H81" s="624"/>
      <c r="I81" s="214">
        <v>5000</v>
      </c>
      <c r="J81" s="214">
        <f>I81*$J$10</f>
        <v>4500</v>
      </c>
      <c r="K81" s="254"/>
      <c r="L81" s="254"/>
      <c r="N81" s="255"/>
    </row>
    <row r="82" spans="1:14" ht="15">
      <c r="A82" s="215">
        <f>A81+0.01</f>
        <v>9.01</v>
      </c>
      <c r="B82" s="266" t="str">
        <f>UPPER("Mantenimiento crechas, limpieza y pintura")</f>
        <v>MANTENIMIENTO CRECHAS, LIMPIEZA Y PINTURA</v>
      </c>
      <c r="C82" s="125" t="s">
        <v>3</v>
      </c>
      <c r="D82" s="232">
        <v>684.7</v>
      </c>
      <c r="E82" s="216">
        <f>'A.P.U.'!BG98</f>
        <v>8925</v>
      </c>
      <c r="F82" s="216">
        <f>E82-(E82*'A.P.U.'!$G$47)</f>
        <v>6693.75</v>
      </c>
      <c r="G82" s="216">
        <f>F82*D82</f>
        <v>4583210.625</v>
      </c>
      <c r="H82" s="323">
        <f>D82*F82</f>
        <v>4583210.625</v>
      </c>
      <c r="I82" s="214">
        <v>3600</v>
      </c>
      <c r="J82" s="214">
        <f>I82*$J$10</f>
        <v>3240</v>
      </c>
      <c r="K82" s="254"/>
      <c r="L82" s="254"/>
      <c r="N82" s="255"/>
    </row>
    <row r="83" spans="1:14" ht="21" customHeight="1">
      <c r="A83" s="215">
        <f>A82+0.01</f>
        <v>9.02</v>
      </c>
      <c r="B83" s="266" t="str">
        <f>UPPER("Mantenimiento canales")</f>
        <v>MANTENIMIENTO CANALES</v>
      </c>
      <c r="C83" s="125" t="s">
        <v>3</v>
      </c>
      <c r="D83" s="232">
        <v>56.7</v>
      </c>
      <c r="E83" s="216">
        <f>'A.P.U.'!BG147</f>
        <v>8531.25</v>
      </c>
      <c r="F83" s="216">
        <f>E83-(E83*'A.P.U.'!$G$47)</f>
        <v>6398.4375</v>
      </c>
      <c r="G83" s="216">
        <f>F83*D83</f>
        <v>362791.40625</v>
      </c>
      <c r="H83" s="323">
        <f>D83*F83</f>
        <v>362791.40625</v>
      </c>
      <c r="I83" s="214">
        <v>4000</v>
      </c>
      <c r="J83" s="214">
        <f>I83*$J$10</f>
        <v>3600</v>
      </c>
      <c r="K83" s="254"/>
      <c r="L83" s="254"/>
      <c r="N83" s="255"/>
    </row>
    <row r="84" spans="1:14" ht="15">
      <c r="A84" s="215">
        <v>9.03</v>
      </c>
      <c r="B84" s="266" t="str">
        <f>UPPER("Rasqueteado, repello y pintura")</f>
        <v>RASQUETEADO, REPELLO Y PINTURA</v>
      </c>
      <c r="C84" s="125" t="s">
        <v>21</v>
      </c>
      <c r="D84" s="232">
        <v>425.63</v>
      </c>
      <c r="E84" s="216">
        <f>'A.P.U.'!BG246</f>
        <v>16018.75</v>
      </c>
      <c r="F84" s="216">
        <f>E84-(E84*'A.P.U.'!$G$47)</f>
        <v>12014.0625</v>
      </c>
      <c r="G84" s="216">
        <f>F84*D84</f>
        <v>5113545.421875</v>
      </c>
      <c r="H84" s="323">
        <f>D84*F84</f>
        <v>5113545.421875</v>
      </c>
      <c r="K84" s="254"/>
      <c r="L84" s="254"/>
      <c r="N84" s="255"/>
    </row>
    <row r="85" spans="1:14" ht="15">
      <c r="A85" s="220"/>
      <c r="B85" s="269"/>
      <c r="C85" s="221"/>
      <c r="D85" s="221"/>
      <c r="F85" s="223" t="s">
        <v>13</v>
      </c>
      <c r="G85" s="216"/>
      <c r="H85" s="324">
        <f>SUM(H82:H84)</f>
        <v>10059547.453125</v>
      </c>
      <c r="K85" s="254"/>
      <c r="L85" s="254"/>
      <c r="N85" s="255"/>
    </row>
    <row r="86" spans="1:14" ht="15">
      <c r="A86" s="220"/>
      <c r="B86" s="269"/>
      <c r="C86" s="221"/>
      <c r="D86" s="221"/>
      <c r="F86" s="282"/>
      <c r="H86" s="327"/>
      <c r="K86" s="254"/>
      <c r="L86" s="254"/>
      <c r="N86" s="255"/>
    </row>
    <row r="87" spans="1:14" ht="15">
      <c r="A87" s="220"/>
      <c r="B87" s="269"/>
      <c r="C87" s="557" t="s">
        <v>361</v>
      </c>
      <c r="D87" s="557"/>
      <c r="E87" s="557"/>
      <c r="F87" s="557"/>
      <c r="G87" s="216"/>
      <c r="H87" s="324">
        <f>H35+H39+H42+H56+H64+H71+H76+H80+H85</f>
        <v>328015393.61521244</v>
      </c>
      <c r="K87" s="254"/>
      <c r="L87" s="254"/>
      <c r="N87" s="255"/>
    </row>
    <row r="88" spans="1:14" ht="15" customHeight="1">
      <c r="A88" s="300" t="s">
        <v>402</v>
      </c>
      <c r="B88" s="269"/>
      <c r="C88" s="221"/>
      <c r="D88" s="221"/>
      <c r="F88" s="282"/>
      <c r="H88" s="327"/>
      <c r="K88" s="254"/>
      <c r="L88" s="254"/>
      <c r="N88" s="255"/>
    </row>
    <row r="89" spans="1:14" ht="15" customHeight="1">
      <c r="A89" s="300"/>
      <c r="B89" s="300"/>
      <c r="C89" s="300"/>
      <c r="D89" s="300"/>
      <c r="E89" s="300"/>
      <c r="F89" s="300"/>
      <c r="G89" s="300"/>
      <c r="H89" s="328"/>
      <c r="K89" s="254"/>
      <c r="L89" s="254"/>
      <c r="N89" s="255"/>
    </row>
    <row r="90" spans="1:14" ht="19.5" customHeight="1">
      <c r="A90" s="236" t="s">
        <v>9</v>
      </c>
      <c r="B90" s="300"/>
      <c r="C90" s="300"/>
      <c r="D90" s="300"/>
      <c r="E90" s="300"/>
      <c r="F90" s="300"/>
      <c r="G90" s="300"/>
      <c r="H90" s="328"/>
      <c r="K90" s="254"/>
      <c r="L90" s="254"/>
      <c r="N90" s="255"/>
    </row>
    <row r="91" spans="1:14" ht="25.5" customHeight="1">
      <c r="A91" s="247"/>
      <c r="B91" s="265" t="s">
        <v>22</v>
      </c>
      <c r="C91" s="227" t="s">
        <v>10</v>
      </c>
      <c r="D91" s="238" t="s">
        <v>0</v>
      </c>
      <c r="E91" s="237" t="s">
        <v>352</v>
      </c>
      <c r="F91" s="237" t="s">
        <v>78</v>
      </c>
      <c r="G91" s="239" t="s">
        <v>79</v>
      </c>
      <c r="H91" s="329" t="s">
        <v>79</v>
      </c>
      <c r="K91" s="254"/>
      <c r="L91" s="254"/>
      <c r="N91" s="255"/>
    </row>
    <row r="92" spans="1:14" ht="15.75">
      <c r="A92" s="228">
        <v>1</v>
      </c>
      <c r="B92" s="625" t="s">
        <v>20</v>
      </c>
      <c r="C92" s="626"/>
      <c r="D92" s="626"/>
      <c r="E92" s="626"/>
      <c r="F92" s="626"/>
      <c r="G92" s="627"/>
      <c r="H92" s="327"/>
      <c r="I92" s="224">
        <v>119186.802</v>
      </c>
      <c r="K92" s="254"/>
      <c r="L92" s="254"/>
      <c r="N92" s="255"/>
    </row>
    <row r="93" spans="1:14" ht="15">
      <c r="A93" s="46">
        <v>1.01</v>
      </c>
      <c r="B93" s="229" t="s">
        <v>363</v>
      </c>
      <c r="C93" s="230" t="s">
        <v>400</v>
      </c>
      <c r="D93" s="231">
        <v>0</v>
      </c>
      <c r="F93" s="216">
        <f>F12</f>
        <v>5000</v>
      </c>
      <c r="G93" s="216">
        <v>34.46</v>
      </c>
      <c r="H93" s="323">
        <f>D93*F93</f>
        <v>0</v>
      </c>
      <c r="I93" s="224">
        <v>59374.350000000006</v>
      </c>
      <c r="K93" s="254"/>
      <c r="L93" s="254"/>
      <c r="N93" s="255"/>
    </row>
    <row r="94" spans="1:14" ht="15">
      <c r="A94" s="46">
        <v>1.02</v>
      </c>
      <c r="B94" s="229" t="s">
        <v>364</v>
      </c>
      <c r="C94" s="230" t="s">
        <v>400</v>
      </c>
      <c r="D94" s="231">
        <v>0</v>
      </c>
      <c r="F94" s="216">
        <f>F13</f>
        <v>7000</v>
      </c>
      <c r="G94" s="216">
        <v>10.3</v>
      </c>
      <c r="H94" s="323">
        <f aca="true" t="shared" si="8" ref="H94:H116">D94*F94</f>
        <v>0</v>
      </c>
      <c r="I94" s="224">
        <v>53436.91500000001</v>
      </c>
      <c r="K94" s="254"/>
      <c r="L94" s="254"/>
      <c r="N94" s="255"/>
    </row>
    <row r="95" spans="1:14" ht="15">
      <c r="A95" s="46">
        <v>1.03</v>
      </c>
      <c r="B95" s="229" t="s">
        <v>365</v>
      </c>
      <c r="C95" s="230" t="s">
        <v>400</v>
      </c>
      <c r="D95" s="231">
        <v>0</v>
      </c>
      <c r="F95" s="216">
        <f>F14</f>
        <v>6000</v>
      </c>
      <c r="G95" s="216">
        <v>10.3</v>
      </c>
      <c r="H95" s="323">
        <f t="shared" si="8"/>
        <v>0</v>
      </c>
      <c r="I95" s="224">
        <v>98140.6125</v>
      </c>
      <c r="K95" s="254"/>
      <c r="L95" s="254"/>
      <c r="N95" s="255"/>
    </row>
    <row r="96" spans="1:14" ht="15">
      <c r="A96" s="46">
        <v>1.04</v>
      </c>
      <c r="B96" s="229" t="s">
        <v>366</v>
      </c>
      <c r="C96" s="230" t="s">
        <v>400</v>
      </c>
      <c r="D96" s="231">
        <v>0</v>
      </c>
      <c r="F96" s="216">
        <v>8646.75</v>
      </c>
      <c r="G96" s="216">
        <v>11.35</v>
      </c>
      <c r="H96" s="323">
        <f t="shared" si="8"/>
        <v>0</v>
      </c>
      <c r="I96" s="224">
        <v>28822.5</v>
      </c>
      <c r="K96" s="254"/>
      <c r="L96" s="254"/>
      <c r="N96" s="255"/>
    </row>
    <row r="97" spans="1:14" ht="15">
      <c r="A97" s="46">
        <v>1.05</v>
      </c>
      <c r="B97" s="229" t="s">
        <v>228</v>
      </c>
      <c r="C97" s="230" t="s">
        <v>2</v>
      </c>
      <c r="D97" s="231">
        <v>0</v>
      </c>
      <c r="F97" s="216">
        <v>28822.5</v>
      </c>
      <c r="G97" s="216">
        <v>1</v>
      </c>
      <c r="H97" s="323">
        <f t="shared" si="8"/>
        <v>0</v>
      </c>
      <c r="I97" s="224">
        <v>109525.5</v>
      </c>
      <c r="K97" s="254"/>
      <c r="L97" s="254"/>
      <c r="N97" s="255"/>
    </row>
    <row r="98" spans="1:14" ht="15">
      <c r="A98" s="46">
        <v>1.06</v>
      </c>
      <c r="B98" s="229" t="s">
        <v>367</v>
      </c>
      <c r="C98" s="230" t="s">
        <v>2</v>
      </c>
      <c r="D98" s="231">
        <v>0</v>
      </c>
      <c r="F98" s="216">
        <v>109525.5</v>
      </c>
      <c r="G98" s="216">
        <v>1</v>
      </c>
      <c r="H98" s="323">
        <f t="shared" si="8"/>
        <v>0</v>
      </c>
      <c r="I98" s="224">
        <v>40351.5</v>
      </c>
      <c r="K98" s="254"/>
      <c r="L98" s="254"/>
      <c r="N98" s="255"/>
    </row>
    <row r="99" spans="1:14" ht="15">
      <c r="A99" s="46">
        <v>1.07</v>
      </c>
      <c r="B99" s="229" t="s">
        <v>368</v>
      </c>
      <c r="C99" s="230" t="s">
        <v>2</v>
      </c>
      <c r="D99" s="231">
        <v>0</v>
      </c>
      <c r="F99" s="216">
        <v>40351.5</v>
      </c>
      <c r="G99" s="216">
        <v>1</v>
      </c>
      <c r="H99" s="323">
        <f t="shared" si="8"/>
        <v>0</v>
      </c>
      <c r="I99" s="224">
        <v>17726.4</v>
      </c>
      <c r="K99" s="254"/>
      <c r="L99" s="254"/>
      <c r="N99" s="255"/>
    </row>
    <row r="100" spans="1:14" ht="15">
      <c r="A100" s="46">
        <v>1.08</v>
      </c>
      <c r="B100" s="229" t="s">
        <v>221</v>
      </c>
      <c r="C100" s="230" t="s">
        <v>2</v>
      </c>
      <c r="D100" s="231">
        <v>0</v>
      </c>
      <c r="F100" s="216">
        <v>4431.6</v>
      </c>
      <c r="G100" s="216">
        <v>4</v>
      </c>
      <c r="H100" s="323">
        <f t="shared" si="8"/>
        <v>0</v>
      </c>
      <c r="I100" s="224">
        <v>139001.2002</v>
      </c>
      <c r="K100" s="254"/>
      <c r="L100" s="254"/>
      <c r="N100" s="255"/>
    </row>
    <row r="101" spans="1:14" ht="15">
      <c r="A101" s="46">
        <v>1.09</v>
      </c>
      <c r="B101" s="229" t="s">
        <v>165</v>
      </c>
      <c r="C101" s="230" t="s">
        <v>401</v>
      </c>
      <c r="D101" s="231">
        <v>0</v>
      </c>
      <c r="F101" s="216">
        <v>9882</v>
      </c>
      <c r="G101" s="216">
        <v>14.066099999999999</v>
      </c>
      <c r="H101" s="323">
        <f t="shared" si="8"/>
        <v>0</v>
      </c>
      <c r="I101" s="224">
        <v>540655.2</v>
      </c>
      <c r="K101" s="254"/>
      <c r="L101" s="254"/>
      <c r="N101" s="255"/>
    </row>
    <row r="102" spans="1:14" ht="15">
      <c r="A102" s="46">
        <v>1.1</v>
      </c>
      <c r="B102" s="229" t="s">
        <v>369</v>
      </c>
      <c r="C102" s="230" t="s">
        <v>400</v>
      </c>
      <c r="D102" s="231">
        <v>0</v>
      </c>
      <c r="F102" s="216">
        <v>1772.6399999999999</v>
      </c>
      <c r="G102" s="216">
        <v>305</v>
      </c>
      <c r="H102" s="323">
        <f t="shared" si="8"/>
        <v>0</v>
      </c>
      <c r="I102" s="224">
        <v>117761.81760000001</v>
      </c>
      <c r="K102" s="254"/>
      <c r="L102" s="254"/>
      <c r="N102" s="255"/>
    </row>
    <row r="103" spans="1:14" ht="15">
      <c r="A103" s="46">
        <v>1.11</v>
      </c>
      <c r="B103" s="229" t="s">
        <v>370</v>
      </c>
      <c r="C103" s="230" t="s">
        <v>3</v>
      </c>
      <c r="D103" s="231">
        <v>0</v>
      </c>
      <c r="F103" s="216">
        <v>6571.53</v>
      </c>
      <c r="G103" s="216">
        <v>17.92</v>
      </c>
      <c r="H103" s="323">
        <f t="shared" si="8"/>
        <v>0</v>
      </c>
      <c r="I103" s="224">
        <v>13834.8</v>
      </c>
      <c r="K103" s="254"/>
      <c r="L103" s="254"/>
      <c r="N103" s="255"/>
    </row>
    <row r="104" spans="1:14" ht="15">
      <c r="A104" s="46">
        <v>1.12</v>
      </c>
      <c r="B104" s="229" t="s">
        <v>371</v>
      </c>
      <c r="C104" s="230" t="s">
        <v>2</v>
      </c>
      <c r="D104" s="231">
        <v>0</v>
      </c>
      <c r="F104" s="216">
        <v>13834.8</v>
      </c>
      <c r="G104" s="216">
        <v>1</v>
      </c>
      <c r="H104" s="323">
        <f t="shared" si="8"/>
        <v>0</v>
      </c>
      <c r="I104" s="224">
        <v>348636.95999999996</v>
      </c>
      <c r="K104" s="254"/>
      <c r="L104" s="254"/>
      <c r="N104" s="255"/>
    </row>
    <row r="105" spans="1:14" ht="15">
      <c r="A105" s="46">
        <v>1.13</v>
      </c>
      <c r="B105" s="229" t="s">
        <v>372</v>
      </c>
      <c r="C105" s="230" t="s">
        <v>3</v>
      </c>
      <c r="D105" s="231">
        <v>0</v>
      </c>
      <c r="F105" s="216">
        <v>6456.24</v>
      </c>
      <c r="G105" s="216">
        <v>54</v>
      </c>
      <c r="H105" s="323">
        <f t="shared" si="8"/>
        <v>0</v>
      </c>
      <c r="I105" s="224">
        <v>76667.85</v>
      </c>
      <c r="K105" s="254"/>
      <c r="L105" s="254"/>
      <c r="N105" s="255"/>
    </row>
    <row r="106" spans="1:14" ht="15">
      <c r="A106" s="46">
        <v>1.14</v>
      </c>
      <c r="B106" s="229" t="s">
        <v>373</v>
      </c>
      <c r="C106" s="230" t="s">
        <v>3</v>
      </c>
      <c r="D106" s="231">
        <v>0</v>
      </c>
      <c r="F106" s="216">
        <v>4035.15</v>
      </c>
      <c r="G106" s="216">
        <v>19</v>
      </c>
      <c r="H106" s="323">
        <f t="shared" si="8"/>
        <v>0</v>
      </c>
      <c r="I106" s="224">
        <v>33722.325000000004</v>
      </c>
      <c r="K106" s="254"/>
      <c r="L106" s="254"/>
      <c r="N106" s="255"/>
    </row>
    <row r="107" spans="1:14" ht="15">
      <c r="A107" s="46">
        <v>1.15</v>
      </c>
      <c r="B107" s="229" t="s">
        <v>374</v>
      </c>
      <c r="C107" s="230" t="s">
        <v>3</v>
      </c>
      <c r="D107" s="231">
        <v>0</v>
      </c>
      <c r="F107" s="216">
        <v>7493.85</v>
      </c>
      <c r="G107" s="216">
        <v>4.5</v>
      </c>
      <c r="H107" s="323">
        <f t="shared" si="8"/>
        <v>0</v>
      </c>
      <c r="I107" s="224">
        <v>157716.72</v>
      </c>
      <c r="K107" s="254"/>
      <c r="L107" s="254"/>
      <c r="N107" s="255"/>
    </row>
    <row r="108" spans="1:14" ht="15">
      <c r="A108" s="46">
        <v>1.16</v>
      </c>
      <c r="B108" s="229" t="s">
        <v>222</v>
      </c>
      <c r="C108" s="230" t="s">
        <v>400</v>
      </c>
      <c r="D108" s="231">
        <v>0</v>
      </c>
      <c r="F108" s="216">
        <v>6917.4</v>
      </c>
      <c r="G108" s="216">
        <v>22.8</v>
      </c>
      <c r="H108" s="323">
        <f t="shared" si="8"/>
        <v>0</v>
      </c>
      <c r="I108" s="224">
        <v>67686.759</v>
      </c>
      <c r="K108" s="254"/>
      <c r="L108" s="254"/>
      <c r="N108" s="255"/>
    </row>
    <row r="109" spans="1:14" ht="15">
      <c r="A109" s="46">
        <v>1.17</v>
      </c>
      <c r="B109" s="229" t="s">
        <v>375</v>
      </c>
      <c r="C109" s="230" t="s">
        <v>400</v>
      </c>
      <c r="D109" s="231">
        <v>0</v>
      </c>
      <c r="F109" s="216">
        <v>6571.53</v>
      </c>
      <c r="G109" s="216">
        <v>10.3</v>
      </c>
      <c r="H109" s="323">
        <f t="shared" si="8"/>
        <v>0</v>
      </c>
      <c r="I109" s="224">
        <v>118391.301</v>
      </c>
      <c r="K109" s="254"/>
      <c r="L109" s="254"/>
      <c r="N109" s="255"/>
    </row>
    <row r="110" spans="1:14" ht="15">
      <c r="A110" s="46">
        <v>1.18</v>
      </c>
      <c r="B110" s="229" t="s">
        <v>376</v>
      </c>
      <c r="C110" s="230" t="s">
        <v>3</v>
      </c>
      <c r="D110" s="231">
        <v>0</v>
      </c>
      <c r="F110" s="216">
        <v>5188.05</v>
      </c>
      <c r="G110" s="216">
        <v>22.82</v>
      </c>
      <c r="H110" s="323">
        <f t="shared" si="8"/>
        <v>0</v>
      </c>
      <c r="I110" s="224">
        <v>43112.6955</v>
      </c>
      <c r="K110" s="254"/>
      <c r="L110" s="254"/>
      <c r="N110" s="255"/>
    </row>
    <row r="111" spans="1:14" ht="15">
      <c r="A111" s="46">
        <v>1.19</v>
      </c>
      <c r="B111" s="229" t="s">
        <v>377</v>
      </c>
      <c r="C111" s="230" t="s">
        <v>3</v>
      </c>
      <c r="D111" s="231">
        <v>0</v>
      </c>
      <c r="F111" s="216">
        <v>5188.05</v>
      </c>
      <c r="G111" s="216">
        <v>8.31</v>
      </c>
      <c r="H111" s="323">
        <f t="shared" si="8"/>
        <v>0</v>
      </c>
      <c r="I111" s="224">
        <v>13834.8</v>
      </c>
      <c r="K111" s="254"/>
      <c r="L111" s="254"/>
      <c r="N111" s="255"/>
    </row>
    <row r="112" spans="1:14" ht="15">
      <c r="A112" s="46">
        <v>1.2</v>
      </c>
      <c r="B112" s="229" t="s">
        <v>378</v>
      </c>
      <c r="C112" s="230" t="s">
        <v>2</v>
      </c>
      <c r="D112" s="231">
        <v>0</v>
      </c>
      <c r="F112" s="216">
        <v>6917.4</v>
      </c>
      <c r="G112" s="216">
        <v>2</v>
      </c>
      <c r="H112" s="323">
        <f t="shared" si="8"/>
        <v>0</v>
      </c>
      <c r="I112" s="224">
        <v>278425.35000000003</v>
      </c>
      <c r="K112" s="254"/>
      <c r="L112" s="254"/>
      <c r="N112" s="255"/>
    </row>
    <row r="113" spans="1:14" ht="15">
      <c r="A113" s="46">
        <v>1.21</v>
      </c>
      <c r="B113" s="119" t="s">
        <v>223</v>
      </c>
      <c r="C113" s="230" t="s">
        <v>400</v>
      </c>
      <c r="D113" s="231">
        <v>0</v>
      </c>
      <c r="F113" s="216">
        <v>8646.75</v>
      </c>
      <c r="G113" s="216">
        <v>32.2</v>
      </c>
      <c r="H113" s="323">
        <f t="shared" si="8"/>
        <v>0</v>
      </c>
      <c r="I113" s="224">
        <v>107796.15</v>
      </c>
      <c r="K113" s="254"/>
      <c r="L113" s="254"/>
      <c r="N113" s="255"/>
    </row>
    <row r="114" spans="1:14" ht="15">
      <c r="A114" s="46">
        <v>1.22</v>
      </c>
      <c r="B114" s="119" t="s">
        <v>455</v>
      </c>
      <c r="C114" s="230" t="s">
        <v>146</v>
      </c>
      <c r="D114" s="231">
        <v>0</v>
      </c>
      <c r="F114" s="216">
        <v>30000</v>
      </c>
      <c r="G114" s="216"/>
      <c r="H114" s="323">
        <f t="shared" si="8"/>
        <v>0</v>
      </c>
      <c r="K114" s="254"/>
      <c r="L114" s="254"/>
      <c r="N114" s="255"/>
    </row>
    <row r="115" spans="1:14" ht="15">
      <c r="A115" s="46">
        <v>1.23</v>
      </c>
      <c r="B115" s="119" t="s">
        <v>379</v>
      </c>
      <c r="C115" s="230" t="s">
        <v>3</v>
      </c>
      <c r="D115" s="231">
        <v>0</v>
      </c>
      <c r="F115" s="216">
        <v>5764.5</v>
      </c>
      <c r="G115" s="216">
        <v>18.7</v>
      </c>
      <c r="H115" s="323">
        <f t="shared" si="8"/>
        <v>0</v>
      </c>
      <c r="I115" s="224">
        <v>299754</v>
      </c>
      <c r="K115" s="254"/>
      <c r="L115" s="254"/>
      <c r="N115" s="255"/>
    </row>
    <row r="116" spans="1:14" ht="15">
      <c r="A116" s="46">
        <v>1.24</v>
      </c>
      <c r="B116" s="119" t="s">
        <v>380</v>
      </c>
      <c r="C116" s="230" t="s">
        <v>401</v>
      </c>
      <c r="D116" s="231">
        <v>0</v>
      </c>
      <c r="F116" s="216">
        <v>9223.2</v>
      </c>
      <c r="G116" s="216">
        <v>32.5</v>
      </c>
      <c r="H116" s="323">
        <f t="shared" si="8"/>
        <v>0</v>
      </c>
      <c r="I116" s="224">
        <v>7493.85</v>
      </c>
      <c r="K116" s="254"/>
      <c r="L116" s="254"/>
      <c r="N116" s="255"/>
    </row>
    <row r="117" spans="1:14" ht="15">
      <c r="A117" s="46">
        <v>1.25</v>
      </c>
      <c r="B117" s="119" t="s">
        <v>381</v>
      </c>
      <c r="C117" s="230" t="s">
        <v>2</v>
      </c>
      <c r="D117" s="231">
        <v>0</v>
      </c>
      <c r="F117" s="216">
        <v>7493.85</v>
      </c>
      <c r="G117" s="216">
        <v>1</v>
      </c>
      <c r="H117" s="323">
        <f>D117*F117</f>
        <v>0</v>
      </c>
      <c r="K117" s="254"/>
      <c r="L117" s="254"/>
      <c r="N117" s="255"/>
    </row>
    <row r="118" spans="2:102" s="44" customFormat="1" ht="15">
      <c r="B118" s="269"/>
      <c r="C118" s="221"/>
      <c r="D118" s="221"/>
      <c r="E118" s="257"/>
      <c r="F118" s="217" t="s">
        <v>13</v>
      </c>
      <c r="G118" s="222"/>
      <c r="H118" s="327">
        <f>SUM(H93:H117)</f>
        <v>0</v>
      </c>
      <c r="I118" s="48"/>
      <c r="J118" s="49"/>
      <c r="K118" s="49"/>
      <c r="L118" s="45"/>
      <c r="M118" s="47"/>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row>
    <row r="119" spans="1:14" ht="15.75">
      <c r="A119" s="228">
        <v>3</v>
      </c>
      <c r="B119" s="625" t="s">
        <v>382</v>
      </c>
      <c r="C119" s="626"/>
      <c r="D119" s="626"/>
      <c r="E119" s="626"/>
      <c r="F119" s="626"/>
      <c r="G119" s="627"/>
      <c r="H119" s="330"/>
      <c r="I119" s="224">
        <v>193687.2</v>
      </c>
      <c r="K119" s="254"/>
      <c r="L119" s="254"/>
      <c r="N119" s="255"/>
    </row>
    <row r="120" spans="1:14" ht="15">
      <c r="A120" s="284">
        <v>3.01</v>
      </c>
      <c r="B120" s="302" t="s">
        <v>383</v>
      </c>
      <c r="C120" s="286" t="s">
        <v>3</v>
      </c>
      <c r="D120" s="287">
        <v>0</v>
      </c>
      <c r="F120" s="216">
        <v>12105.45</v>
      </c>
      <c r="G120" s="216">
        <v>16</v>
      </c>
      <c r="H120" s="323">
        <f>D120*F120</f>
        <v>0</v>
      </c>
      <c r="I120" s="224">
        <v>61597.8</v>
      </c>
      <c r="K120" s="254"/>
      <c r="L120" s="254"/>
      <c r="N120" s="255"/>
    </row>
    <row r="121" spans="1:14" ht="15">
      <c r="A121" s="284">
        <v>3.02</v>
      </c>
      <c r="B121" s="229" t="s">
        <v>406</v>
      </c>
      <c r="C121" s="230" t="s">
        <v>2</v>
      </c>
      <c r="D121" s="231">
        <v>0</v>
      </c>
      <c r="F121" s="216">
        <v>56700</v>
      </c>
      <c r="G121" s="216">
        <v>2</v>
      </c>
      <c r="H121" s="323">
        <f aca="true" t="shared" si="9" ref="H121:H128">D121*F121</f>
        <v>0</v>
      </c>
      <c r="I121" s="224">
        <v>46098.92</v>
      </c>
      <c r="K121" s="254"/>
      <c r="L121" s="254"/>
      <c r="N121" s="255"/>
    </row>
    <row r="122" spans="1:14" ht="15">
      <c r="A122" s="284">
        <v>3.03</v>
      </c>
      <c r="B122" s="229" t="s">
        <v>404</v>
      </c>
      <c r="C122" s="230" t="s">
        <v>2</v>
      </c>
      <c r="D122" s="231">
        <v>0</v>
      </c>
      <c r="F122" s="216">
        <v>68200</v>
      </c>
      <c r="G122" s="216">
        <v>1</v>
      </c>
      <c r="H122" s="323">
        <f t="shared" si="9"/>
        <v>0</v>
      </c>
      <c r="I122" s="224">
        <v>15153.872413793104</v>
      </c>
      <c r="K122" s="254"/>
      <c r="L122" s="254"/>
      <c r="N122" s="255"/>
    </row>
    <row r="123" spans="1:14" ht="15">
      <c r="A123" s="284">
        <v>3.04</v>
      </c>
      <c r="B123" s="229" t="s">
        <v>405</v>
      </c>
      <c r="C123" s="230" t="s">
        <v>3</v>
      </c>
      <c r="D123" s="231">
        <v>0</v>
      </c>
      <c r="F123" s="216">
        <v>10000</v>
      </c>
      <c r="G123" s="216">
        <v>2</v>
      </c>
      <c r="H123" s="323">
        <f t="shared" si="9"/>
        <v>0</v>
      </c>
      <c r="I123" s="224">
        <v>200806.27862068967</v>
      </c>
      <c r="K123" s="254"/>
      <c r="L123" s="254"/>
      <c r="N123" s="255"/>
    </row>
    <row r="124" spans="1:14" ht="15">
      <c r="A124" s="284">
        <v>3.05</v>
      </c>
      <c r="B124" s="229" t="s">
        <v>407</v>
      </c>
      <c r="C124" s="230" t="s">
        <v>3</v>
      </c>
      <c r="D124" s="231">
        <v>0</v>
      </c>
      <c r="F124" s="216">
        <v>14000</v>
      </c>
      <c r="G124" s="216">
        <v>16</v>
      </c>
      <c r="H124" s="323">
        <f t="shared" si="9"/>
        <v>0</v>
      </c>
      <c r="I124" s="224">
        <v>44604.82666666666</v>
      </c>
      <c r="K124" s="254"/>
      <c r="L124" s="254"/>
      <c r="N124" s="255"/>
    </row>
    <row r="125" spans="1:14" ht="15">
      <c r="A125" s="284">
        <v>3.06</v>
      </c>
      <c r="B125" s="229" t="s">
        <v>384</v>
      </c>
      <c r="C125" s="230" t="s">
        <v>2</v>
      </c>
      <c r="D125" s="231">
        <v>0</v>
      </c>
      <c r="F125" s="216">
        <v>22302.41333333333</v>
      </c>
      <c r="G125" s="216">
        <v>2</v>
      </c>
      <c r="H125" s="323">
        <f t="shared" si="9"/>
        <v>0</v>
      </c>
      <c r="I125" s="224">
        <v>217648.122</v>
      </c>
      <c r="K125" s="254"/>
      <c r="L125" s="254"/>
      <c r="N125" s="255"/>
    </row>
    <row r="126" spans="1:14" ht="26.25">
      <c r="A126" s="284">
        <v>3.07</v>
      </c>
      <c r="B126" s="285" t="s">
        <v>418</v>
      </c>
      <c r="C126" s="230" t="s">
        <v>2</v>
      </c>
      <c r="D126" s="231">
        <v>0</v>
      </c>
      <c r="F126" s="216">
        <v>256458</v>
      </c>
      <c r="G126" s="216">
        <v>1</v>
      </c>
      <c r="H126" s="323">
        <f t="shared" si="9"/>
        <v>0</v>
      </c>
      <c r="I126" s="224">
        <v>79757.5</v>
      </c>
      <c r="K126" s="254"/>
      <c r="L126" s="254"/>
      <c r="N126" s="255"/>
    </row>
    <row r="127" spans="1:14" ht="15">
      <c r="A127" s="284">
        <v>3.08</v>
      </c>
      <c r="B127" s="229" t="s">
        <v>408</v>
      </c>
      <c r="C127" s="230" t="s">
        <v>2</v>
      </c>
      <c r="D127" s="231">
        <v>0</v>
      </c>
      <c r="F127" s="216">
        <v>79757.5</v>
      </c>
      <c r="G127" s="216">
        <v>1</v>
      </c>
      <c r="H127" s="323">
        <f t="shared" si="9"/>
        <v>0</v>
      </c>
      <c r="I127" s="224">
        <v>163388.5</v>
      </c>
      <c r="K127" s="254"/>
      <c r="L127" s="254"/>
      <c r="N127" s="255"/>
    </row>
    <row r="128" spans="1:14" ht="15">
      <c r="A128" s="284">
        <v>3.09</v>
      </c>
      <c r="B128" s="229" t="s">
        <v>432</v>
      </c>
      <c r="C128" s="230" t="s">
        <v>2</v>
      </c>
      <c r="D128" s="231">
        <v>0</v>
      </c>
      <c r="F128" s="216">
        <v>163388.5</v>
      </c>
      <c r="G128" s="216">
        <v>1</v>
      </c>
      <c r="H128" s="323">
        <f t="shared" si="9"/>
        <v>0</v>
      </c>
      <c r="K128" s="254"/>
      <c r="L128" s="254"/>
      <c r="N128" s="255"/>
    </row>
    <row r="129" spans="2:102" s="44" customFormat="1" ht="15">
      <c r="B129" s="269"/>
      <c r="C129" s="221"/>
      <c r="D129" s="221"/>
      <c r="E129" s="257"/>
      <c r="F129" s="217" t="s">
        <v>13</v>
      </c>
      <c r="G129" s="222"/>
      <c r="H129" s="327">
        <f>SUM(H120:H128)</f>
        <v>0</v>
      </c>
      <c r="I129" s="48"/>
      <c r="J129" s="49"/>
      <c r="K129" s="49"/>
      <c r="L129" s="45"/>
      <c r="M129" s="47"/>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row>
    <row r="130" spans="1:14" ht="15.75">
      <c r="A130" s="228">
        <v>4</v>
      </c>
      <c r="B130" s="625" t="s">
        <v>224</v>
      </c>
      <c r="C130" s="626"/>
      <c r="D130" s="626"/>
      <c r="E130" s="626"/>
      <c r="F130" s="626"/>
      <c r="G130" s="627"/>
      <c r="H130" s="330"/>
      <c r="I130" s="224">
        <v>3608816.3640000005</v>
      </c>
      <c r="K130" s="254"/>
      <c r="L130" s="254"/>
      <c r="N130" s="255"/>
    </row>
    <row r="131" spans="1:14" ht="15">
      <c r="A131" s="46">
        <v>4.01</v>
      </c>
      <c r="B131" s="229" t="s">
        <v>419</v>
      </c>
      <c r="C131" s="230" t="s">
        <v>157</v>
      </c>
      <c r="D131" s="231">
        <v>0</v>
      </c>
      <c r="F131" s="216">
        <v>532273.8</v>
      </c>
      <c r="G131" s="216">
        <v>6.78</v>
      </c>
      <c r="H131" s="323">
        <f>D131*F131</f>
        <v>0</v>
      </c>
      <c r="I131" s="224">
        <v>1681947.51</v>
      </c>
      <c r="K131" s="254"/>
      <c r="L131" s="254"/>
      <c r="N131" s="255"/>
    </row>
    <row r="132" spans="1:14" ht="15">
      <c r="A132" s="46">
        <v>4.02</v>
      </c>
      <c r="B132" s="229" t="s">
        <v>425</v>
      </c>
      <c r="C132" s="230" t="s">
        <v>400</v>
      </c>
      <c r="D132" s="231">
        <v>0</v>
      </c>
      <c r="F132" s="216">
        <v>43517.4</v>
      </c>
      <c r="G132" s="216">
        <v>38.65</v>
      </c>
      <c r="H132" s="323">
        <f aca="true" t="shared" si="10" ref="H132:H141">D132*F132</f>
        <v>0</v>
      </c>
      <c r="I132" s="224">
        <v>6622376.549999999</v>
      </c>
      <c r="K132" s="254"/>
      <c r="L132" s="254"/>
      <c r="N132" s="255"/>
    </row>
    <row r="133" spans="1:14" ht="26.25">
      <c r="A133" s="46">
        <v>4.03</v>
      </c>
      <c r="B133" s="285" t="s">
        <v>426</v>
      </c>
      <c r="C133" s="230" t="s">
        <v>3</v>
      </c>
      <c r="D133" s="231">
        <v>0</v>
      </c>
      <c r="F133" s="216">
        <v>96227.5</v>
      </c>
      <c r="G133" s="216">
        <v>68.82</v>
      </c>
      <c r="H133" s="323">
        <f t="shared" si="10"/>
        <v>0</v>
      </c>
      <c r="I133" s="224">
        <v>6085360</v>
      </c>
      <c r="K133" s="254"/>
      <c r="L133" s="254"/>
      <c r="N133" s="255"/>
    </row>
    <row r="134" spans="1:14" ht="15">
      <c r="A134" s="46"/>
      <c r="B134" s="285" t="s">
        <v>456</v>
      </c>
      <c r="C134" s="230" t="s">
        <v>3</v>
      </c>
      <c r="D134" s="231">
        <v>0</v>
      </c>
      <c r="F134" s="216">
        <v>125000</v>
      </c>
      <c r="G134" s="216"/>
      <c r="H134" s="323">
        <f t="shared" si="10"/>
        <v>0</v>
      </c>
      <c r="K134" s="254"/>
      <c r="L134" s="254"/>
      <c r="N134" s="255"/>
    </row>
    <row r="135" spans="1:14" ht="15">
      <c r="A135" s="46">
        <v>4.04</v>
      </c>
      <c r="B135" s="229" t="s">
        <v>385</v>
      </c>
      <c r="C135" s="230" t="s">
        <v>3</v>
      </c>
      <c r="D135" s="231">
        <v>0</v>
      </c>
      <c r="F135" s="216">
        <v>76067</v>
      </c>
      <c r="G135" s="216">
        <v>80</v>
      </c>
      <c r="H135" s="323">
        <f t="shared" si="10"/>
        <v>0</v>
      </c>
      <c r="I135" s="224">
        <v>8592528.32</v>
      </c>
      <c r="K135" s="254"/>
      <c r="L135" s="254"/>
      <c r="N135" s="255"/>
    </row>
    <row r="136" spans="1:14" ht="15">
      <c r="A136" s="46">
        <v>4.05</v>
      </c>
      <c r="B136" s="229" t="s">
        <v>386</v>
      </c>
      <c r="C136" s="230" t="s">
        <v>3</v>
      </c>
      <c r="D136" s="231">
        <v>0</v>
      </c>
      <c r="F136" s="216">
        <v>76067</v>
      </c>
      <c r="G136" s="216">
        <v>112.96</v>
      </c>
      <c r="H136" s="323">
        <f t="shared" si="10"/>
        <v>0</v>
      </c>
      <c r="I136" s="224">
        <v>33703232</v>
      </c>
      <c r="K136" s="254"/>
      <c r="L136" s="254"/>
      <c r="N136" s="255"/>
    </row>
    <row r="137" spans="1:14" ht="26.25">
      <c r="A137" s="46">
        <v>4.06</v>
      </c>
      <c r="B137" s="285" t="s">
        <v>495</v>
      </c>
      <c r="C137" s="125" t="s">
        <v>400</v>
      </c>
      <c r="D137" s="231">
        <v>0</v>
      </c>
      <c r="F137" s="216">
        <v>189344</v>
      </c>
      <c r="G137" s="216">
        <v>178</v>
      </c>
      <c r="H137" s="323">
        <f t="shared" si="10"/>
        <v>0</v>
      </c>
      <c r="I137" s="224">
        <v>8208476.224</v>
      </c>
      <c r="K137" s="254"/>
      <c r="L137" s="254"/>
      <c r="N137" s="255"/>
    </row>
    <row r="138" spans="1:14" ht="15">
      <c r="A138" s="46">
        <v>4.07</v>
      </c>
      <c r="B138" s="229" t="s">
        <v>387</v>
      </c>
      <c r="C138" s="230" t="s">
        <v>3</v>
      </c>
      <c r="D138" s="231">
        <v>0</v>
      </c>
      <c r="F138" s="216">
        <v>320518.4</v>
      </c>
      <c r="G138" s="216">
        <v>25.61</v>
      </c>
      <c r="H138" s="323">
        <f t="shared" si="10"/>
        <v>0</v>
      </c>
      <c r="I138" s="224">
        <v>619280.6925</v>
      </c>
      <c r="K138" s="254"/>
      <c r="L138" s="254"/>
      <c r="N138" s="255"/>
    </row>
    <row r="139" spans="1:14" ht="15">
      <c r="A139" s="46">
        <v>4.08</v>
      </c>
      <c r="B139" s="285" t="s">
        <v>388</v>
      </c>
      <c r="C139" s="125" t="s">
        <v>400</v>
      </c>
      <c r="D139" s="231">
        <v>0</v>
      </c>
      <c r="F139" s="216">
        <v>54085.65</v>
      </c>
      <c r="G139" s="216">
        <v>11.45</v>
      </c>
      <c r="H139" s="323">
        <f t="shared" si="10"/>
        <v>0</v>
      </c>
      <c r="I139" s="224">
        <v>5633883.2475000005</v>
      </c>
      <c r="K139" s="254"/>
      <c r="L139" s="254"/>
      <c r="N139" s="255"/>
    </row>
    <row r="140" spans="1:14" ht="15">
      <c r="A140" s="46">
        <v>4.09</v>
      </c>
      <c r="B140" s="285" t="s">
        <v>389</v>
      </c>
      <c r="C140" s="125" t="s">
        <v>3</v>
      </c>
      <c r="D140" s="288">
        <v>0</v>
      </c>
      <c r="F140" s="216">
        <v>44385.75</v>
      </c>
      <c r="G140" s="216">
        <v>126.93</v>
      </c>
      <c r="H140" s="323">
        <f t="shared" si="10"/>
        <v>0</v>
      </c>
      <c r="I140" s="224">
        <v>932781.2135</v>
      </c>
      <c r="K140" s="254"/>
      <c r="L140" s="254"/>
      <c r="N140" s="255"/>
    </row>
    <row r="141" spans="1:14" ht="15">
      <c r="A141" s="46">
        <v>4.1</v>
      </c>
      <c r="B141" s="285" t="s">
        <v>390</v>
      </c>
      <c r="C141" s="125" t="s">
        <v>3</v>
      </c>
      <c r="D141" s="288">
        <v>0</v>
      </c>
      <c r="F141" s="216">
        <v>13591.45</v>
      </c>
      <c r="G141" s="216">
        <v>68.63</v>
      </c>
      <c r="H141" s="323">
        <f t="shared" si="10"/>
        <v>0</v>
      </c>
      <c r="K141" s="254"/>
      <c r="L141" s="254"/>
      <c r="N141" s="255"/>
    </row>
    <row r="142" spans="2:102" s="44" customFormat="1" ht="15">
      <c r="B142" s="301"/>
      <c r="C142" s="221"/>
      <c r="D142" s="221"/>
      <c r="E142" s="257"/>
      <c r="F142" s="217" t="s">
        <v>13</v>
      </c>
      <c r="G142" s="222"/>
      <c r="H142" s="327">
        <f>SUM(H131:H141)</f>
        <v>0</v>
      </c>
      <c r="I142" s="48"/>
      <c r="J142" s="49"/>
      <c r="K142" s="49"/>
      <c r="L142" s="45"/>
      <c r="M142" s="47"/>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row>
    <row r="143" spans="1:14" ht="15.75">
      <c r="A143" s="289">
        <v>5</v>
      </c>
      <c r="B143" s="548" t="s">
        <v>443</v>
      </c>
      <c r="C143" s="548"/>
      <c r="D143" s="548"/>
      <c r="E143" s="548"/>
      <c r="F143" s="548"/>
      <c r="G143" s="548"/>
      <c r="H143" s="330"/>
      <c r="I143" s="224">
        <v>1443057.4015000002</v>
      </c>
      <c r="K143" s="254"/>
      <c r="L143" s="254"/>
      <c r="N143" s="255"/>
    </row>
    <row r="144" spans="1:14" ht="15">
      <c r="A144" s="46">
        <v>5.01</v>
      </c>
      <c r="B144" s="229" t="s">
        <v>391</v>
      </c>
      <c r="C144" s="125" t="s">
        <v>400</v>
      </c>
      <c r="D144" s="231">
        <v>46.67</v>
      </c>
      <c r="F144" s="216">
        <f>F58</f>
        <v>27135</v>
      </c>
      <c r="G144" s="216">
        <v>46.67</v>
      </c>
      <c r="H144" s="323">
        <f>D144*F144</f>
        <v>1266390.45</v>
      </c>
      <c r="I144" s="224">
        <v>754345.878</v>
      </c>
      <c r="K144" s="254"/>
      <c r="L144" s="254"/>
      <c r="N144" s="255"/>
    </row>
    <row r="145" spans="1:14" ht="15">
      <c r="A145" s="46">
        <v>5.02</v>
      </c>
      <c r="B145" s="229" t="s">
        <v>445</v>
      </c>
      <c r="C145" s="125" t="s">
        <v>400</v>
      </c>
      <c r="D145" s="231">
        <v>93.34</v>
      </c>
      <c r="F145" s="216">
        <f>F60</f>
        <v>14821</v>
      </c>
      <c r="G145" s="216">
        <v>93.34</v>
      </c>
      <c r="H145" s="323">
        <f>D145*F145</f>
        <v>1383392.1400000001</v>
      </c>
      <c r="I145" s="224">
        <v>840676.0440000001</v>
      </c>
      <c r="K145" s="254"/>
      <c r="L145" s="254"/>
      <c r="N145" s="255"/>
    </row>
    <row r="146" spans="1:14" ht="15">
      <c r="A146" s="46">
        <v>5.03</v>
      </c>
      <c r="B146" s="229" t="s">
        <v>392</v>
      </c>
      <c r="C146" s="125" t="s">
        <v>400</v>
      </c>
      <c r="D146" s="231">
        <v>93.34</v>
      </c>
      <c r="F146" s="216">
        <f>F61</f>
        <v>4120</v>
      </c>
      <c r="G146" s="216">
        <v>93.34</v>
      </c>
      <c r="H146" s="323">
        <f>D146*F146</f>
        <v>384560.8</v>
      </c>
      <c r="I146" s="224">
        <v>491509.77200000006</v>
      </c>
      <c r="K146" s="254"/>
      <c r="L146" s="254"/>
      <c r="N146" s="255"/>
    </row>
    <row r="147" spans="1:14" ht="15">
      <c r="A147" s="46">
        <v>5.04</v>
      </c>
      <c r="B147" s="229" t="s">
        <v>412</v>
      </c>
      <c r="C147" s="125" t="s">
        <v>400</v>
      </c>
      <c r="D147" s="231">
        <v>93.34</v>
      </c>
      <c r="F147" s="216">
        <f>F62</f>
        <v>4831</v>
      </c>
      <c r="G147" s="216">
        <v>93.34</v>
      </c>
      <c r="H147" s="323">
        <f>D147*F147</f>
        <v>450925.54000000004</v>
      </c>
      <c r="K147" s="254"/>
      <c r="L147" s="254"/>
      <c r="N147" s="255"/>
    </row>
    <row r="148" spans="2:102" s="44" customFormat="1" ht="15">
      <c r="B148" s="229"/>
      <c r="C148" s="221"/>
      <c r="D148" s="221"/>
      <c r="E148" s="257"/>
      <c r="F148" s="217" t="s">
        <v>13</v>
      </c>
      <c r="G148" s="222"/>
      <c r="H148" s="327">
        <f>SUM(H144:H147)</f>
        <v>3485268.9299999997</v>
      </c>
      <c r="I148" s="48"/>
      <c r="J148" s="49"/>
      <c r="K148" s="49"/>
      <c r="L148" s="45"/>
      <c r="M148" s="47"/>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row>
    <row r="149" spans="1:14" ht="15.75">
      <c r="A149" s="289">
        <v>6</v>
      </c>
      <c r="B149" s="548" t="s">
        <v>281</v>
      </c>
      <c r="C149" s="548"/>
      <c r="D149" s="548"/>
      <c r="E149" s="548"/>
      <c r="F149" s="548"/>
      <c r="G149" s="548"/>
      <c r="H149" s="330"/>
      <c r="I149" s="224">
        <v>6532368</v>
      </c>
      <c r="K149" s="254"/>
      <c r="L149" s="254"/>
      <c r="N149" s="255"/>
    </row>
    <row r="150" spans="1:14" ht="25.5">
      <c r="A150" s="46">
        <v>6.01</v>
      </c>
      <c r="B150" s="266" t="s">
        <v>428</v>
      </c>
      <c r="C150" s="125" t="s">
        <v>400</v>
      </c>
      <c r="D150" s="231">
        <v>115</v>
      </c>
      <c r="F150" s="216">
        <f>F66</f>
        <v>37000</v>
      </c>
      <c r="G150" s="216">
        <v>115</v>
      </c>
      <c r="H150" s="323">
        <f>D150*F150</f>
        <v>4255000</v>
      </c>
      <c r="I150" s="224">
        <v>408463.31999999995</v>
      </c>
      <c r="K150" s="254"/>
      <c r="L150" s="254"/>
      <c r="N150" s="255"/>
    </row>
    <row r="151" spans="1:14" ht="18.75" customHeight="1">
      <c r="A151" s="46">
        <v>6.02</v>
      </c>
      <c r="B151" s="229" t="s">
        <v>393</v>
      </c>
      <c r="C151" s="125" t="s">
        <v>400</v>
      </c>
      <c r="D151" s="231">
        <v>8.2</v>
      </c>
      <c r="F151" s="216">
        <v>49812.6</v>
      </c>
      <c r="G151" s="216">
        <v>8.2</v>
      </c>
      <c r="H151" s="323">
        <f>D151*F151</f>
        <v>408463.31999999995</v>
      </c>
      <c r="I151" s="224">
        <v>262998.66959999996</v>
      </c>
      <c r="K151" s="254"/>
      <c r="L151" s="254"/>
      <c r="N151" s="255"/>
    </row>
    <row r="152" spans="1:14" ht="25.5">
      <c r="A152" s="46">
        <v>6.03</v>
      </c>
      <c r="B152" s="294" t="str">
        <f>B67</f>
        <v>CONSTRUCCION DE GUARDAESCOBAS H=0,07M Y CON MORTERO DE 1:3 GRANITO Y RECTO</v>
      </c>
      <c r="C152" s="125" t="s">
        <v>3</v>
      </c>
      <c r="D152" s="231">
        <v>19.02</v>
      </c>
      <c r="F152" s="216">
        <f>F67</f>
        <v>14607</v>
      </c>
      <c r="G152" s="216">
        <v>19.02</v>
      </c>
      <c r="H152" s="323">
        <f>D152*F152</f>
        <v>277825.14</v>
      </c>
      <c r="I152" s="224">
        <v>971902.7519999999</v>
      </c>
      <c r="K152" s="254"/>
      <c r="L152" s="254"/>
      <c r="N152" s="255"/>
    </row>
    <row r="153" spans="1:14" ht="15">
      <c r="A153" s="46">
        <v>6.04</v>
      </c>
      <c r="B153" s="229" t="s">
        <v>394</v>
      </c>
      <c r="C153" s="125" t="s">
        <v>400</v>
      </c>
      <c r="D153" s="231">
        <v>17.11</v>
      </c>
      <c r="F153" s="216">
        <v>56803.2</v>
      </c>
      <c r="G153" s="216">
        <v>17.11</v>
      </c>
      <c r="H153" s="323">
        <f>D153*F153</f>
        <v>971902.7519999999</v>
      </c>
      <c r="I153" s="224">
        <v>2294849.28</v>
      </c>
      <c r="K153" s="254"/>
      <c r="L153" s="254"/>
      <c r="N153" s="255"/>
    </row>
    <row r="154" spans="1:14" ht="15">
      <c r="A154" s="46">
        <v>6.05</v>
      </c>
      <c r="B154" s="229" t="s">
        <v>395</v>
      </c>
      <c r="C154" s="125" t="s">
        <v>400</v>
      </c>
      <c r="D154" s="231">
        <v>40.4</v>
      </c>
      <c r="F154" s="216">
        <v>56803.2</v>
      </c>
      <c r="G154" s="216">
        <v>40.4</v>
      </c>
      <c r="H154" s="323">
        <f>D154*F154</f>
        <v>2294849.28</v>
      </c>
      <c r="K154" s="254"/>
      <c r="L154" s="254"/>
      <c r="N154" s="255"/>
    </row>
    <row r="155" spans="2:102" s="44" customFormat="1" ht="15">
      <c r="B155" s="269"/>
      <c r="C155" s="221"/>
      <c r="D155" s="221"/>
      <c r="E155" s="257"/>
      <c r="F155" s="217" t="s">
        <v>13</v>
      </c>
      <c r="G155" s="222"/>
      <c r="H155" s="327">
        <f>SUM(H150:H154)</f>
        <v>8208040.491999999</v>
      </c>
      <c r="I155" s="48"/>
      <c r="J155" s="49"/>
      <c r="K155" s="49"/>
      <c r="L155" s="45"/>
      <c r="M155" s="47"/>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row>
    <row r="156" spans="1:14" ht="27.75" customHeight="1">
      <c r="A156" s="289">
        <v>7</v>
      </c>
      <c r="B156" s="628" t="s">
        <v>442</v>
      </c>
      <c r="C156" s="628"/>
      <c r="D156" s="628"/>
      <c r="E156" s="628"/>
      <c r="F156" s="628"/>
      <c r="G156" s="628"/>
      <c r="H156" s="330"/>
      <c r="I156" s="224">
        <v>463388.94</v>
      </c>
      <c r="K156" s="254"/>
      <c r="L156" s="254"/>
      <c r="N156" s="255"/>
    </row>
    <row r="157" spans="1:14" ht="128.25">
      <c r="A157" s="46">
        <v>7.01</v>
      </c>
      <c r="B157" s="285" t="s">
        <v>411</v>
      </c>
      <c r="C157" s="530" t="s">
        <v>400</v>
      </c>
      <c r="D157" s="531">
        <v>3.15</v>
      </c>
      <c r="E157" s="532"/>
      <c r="F157" s="522">
        <v>147107.6</v>
      </c>
      <c r="G157" s="522">
        <v>3.15</v>
      </c>
      <c r="H157" s="533">
        <f>D157*F157</f>
        <v>463388.94</v>
      </c>
      <c r="I157" s="224">
        <v>1857113.28</v>
      </c>
      <c r="K157" s="254"/>
      <c r="L157" s="254"/>
      <c r="N157" s="255"/>
    </row>
    <row r="158" spans="1:14" ht="132.75" customHeight="1">
      <c r="A158" s="46">
        <v>7.02</v>
      </c>
      <c r="B158" s="285" t="s">
        <v>410</v>
      </c>
      <c r="C158" s="530" t="s">
        <v>400</v>
      </c>
      <c r="D158" s="531">
        <v>11.52</v>
      </c>
      <c r="E158" s="532"/>
      <c r="F158" s="522">
        <v>248000</v>
      </c>
      <c r="G158" s="522">
        <v>11.52</v>
      </c>
      <c r="H158" s="533">
        <f>D158*F158</f>
        <v>2856960</v>
      </c>
      <c r="I158" s="224">
        <v>4797907.2</v>
      </c>
      <c r="K158" s="254"/>
      <c r="L158" s="254"/>
      <c r="N158" s="255"/>
    </row>
    <row r="159" spans="1:14" ht="30.75" customHeight="1">
      <c r="A159" s="46">
        <v>7.03</v>
      </c>
      <c r="B159" s="229" t="s">
        <v>398</v>
      </c>
      <c r="C159" s="530" t="s">
        <v>400</v>
      </c>
      <c r="D159" s="534">
        <v>24.8</v>
      </c>
      <c r="E159" s="532"/>
      <c r="F159" s="522">
        <v>193464</v>
      </c>
      <c r="G159" s="522">
        <v>24.8</v>
      </c>
      <c r="H159" s="533">
        <f>D159*F159</f>
        <v>4797907.2</v>
      </c>
      <c r="K159" s="254"/>
      <c r="L159" s="254"/>
      <c r="N159" s="255"/>
    </row>
    <row r="160" spans="2:102" s="44" customFormat="1" ht="15">
      <c r="B160" s="269"/>
      <c r="C160" s="221"/>
      <c r="D160" s="221"/>
      <c r="E160" s="257"/>
      <c r="F160" s="217" t="s">
        <v>13</v>
      </c>
      <c r="G160" s="222"/>
      <c r="H160" s="327">
        <f>SUM(H157:H159)</f>
        <v>8118256.140000001</v>
      </c>
      <c r="I160" s="48"/>
      <c r="J160" s="49"/>
      <c r="K160" s="49"/>
      <c r="L160" s="45"/>
      <c r="M160" s="47"/>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row>
    <row r="161" spans="1:14" ht="32.25" customHeight="1">
      <c r="A161" s="289">
        <v>8</v>
      </c>
      <c r="B161" s="548" t="s">
        <v>444</v>
      </c>
      <c r="C161" s="548"/>
      <c r="D161" s="548"/>
      <c r="E161" s="548"/>
      <c r="F161" s="548"/>
      <c r="G161" s="548"/>
      <c r="H161" s="330"/>
      <c r="I161" s="224">
        <v>613783.83</v>
      </c>
      <c r="K161" s="254"/>
      <c r="L161" s="254"/>
      <c r="N161" s="255"/>
    </row>
    <row r="162" spans="1:14" ht="26.25">
      <c r="A162" s="46">
        <v>8.01</v>
      </c>
      <c r="B162" s="285" t="s">
        <v>409</v>
      </c>
      <c r="C162" s="125" t="s">
        <v>157</v>
      </c>
      <c r="D162" s="231">
        <v>62.4</v>
      </c>
      <c r="F162" s="216">
        <v>92997.55</v>
      </c>
      <c r="G162" s="216">
        <v>6.6</v>
      </c>
      <c r="H162" s="323">
        <f>F162*D162</f>
        <v>5803047.12</v>
      </c>
      <c r="I162" s="224">
        <v>346403.75</v>
      </c>
      <c r="K162" s="254"/>
      <c r="L162" s="254"/>
      <c r="N162" s="255"/>
    </row>
    <row r="163" spans="1:14" ht="26.25" customHeight="1">
      <c r="A163" s="46">
        <v>8.02</v>
      </c>
      <c r="B163" s="285" t="s">
        <v>454</v>
      </c>
      <c r="C163" s="230" t="s">
        <v>3</v>
      </c>
      <c r="D163" s="231">
        <v>30</v>
      </c>
      <c r="F163" s="216">
        <v>22493.75</v>
      </c>
      <c r="G163" s="216">
        <v>15.4</v>
      </c>
      <c r="H163" s="323">
        <f aca="true" t="shared" si="11" ref="H163:H181">F163*D163</f>
        <v>674812.5</v>
      </c>
      <c r="I163" s="224">
        <v>671046.8175</v>
      </c>
      <c r="K163" s="254"/>
      <c r="L163" s="254"/>
      <c r="N163" s="255"/>
    </row>
    <row r="164" spans="1:14" ht="15">
      <c r="A164" s="46">
        <v>8.03</v>
      </c>
      <c r="B164" s="229" t="s">
        <v>421</v>
      </c>
      <c r="C164" s="125" t="s">
        <v>400</v>
      </c>
      <c r="D164" s="231">
        <v>30</v>
      </c>
      <c r="F164" s="216">
        <v>55000</v>
      </c>
      <c r="G164" s="216">
        <v>10.41</v>
      </c>
      <c r="H164" s="323">
        <f t="shared" si="11"/>
        <v>1650000</v>
      </c>
      <c r="I164" s="224">
        <v>638258.25</v>
      </c>
      <c r="K164" s="254"/>
      <c r="L164" s="254"/>
      <c r="N164" s="255"/>
    </row>
    <row r="165" spans="1:14" ht="15">
      <c r="A165" s="46">
        <v>8.04</v>
      </c>
      <c r="B165" s="229" t="s">
        <v>399</v>
      </c>
      <c r="C165" s="230" t="s">
        <v>2</v>
      </c>
      <c r="D165" s="231">
        <v>7</v>
      </c>
      <c r="F165" s="216">
        <v>91179.75</v>
      </c>
      <c r="G165" s="216">
        <v>7</v>
      </c>
      <c r="H165" s="323">
        <f t="shared" si="11"/>
        <v>638258.25</v>
      </c>
      <c r="I165" s="224">
        <v>2271670.5</v>
      </c>
      <c r="K165" s="254"/>
      <c r="L165" s="254"/>
      <c r="N165" s="255"/>
    </row>
    <row r="166" spans="1:14" ht="15">
      <c r="A166" s="46">
        <v>8.05</v>
      </c>
      <c r="B166" s="229" t="s">
        <v>450</v>
      </c>
      <c r="C166" s="230" t="s">
        <v>3</v>
      </c>
      <c r="D166" s="231">
        <v>33</v>
      </c>
      <c r="F166" s="216">
        <v>68838.5</v>
      </c>
      <c r="G166" s="216">
        <v>33</v>
      </c>
      <c r="H166" s="323">
        <f t="shared" si="11"/>
        <v>2271670.5</v>
      </c>
      <c r="I166" s="224">
        <v>2079566.25</v>
      </c>
      <c r="K166" s="254"/>
      <c r="L166" s="254"/>
      <c r="N166" s="255"/>
    </row>
    <row r="167" spans="1:14" ht="15">
      <c r="A167" s="46">
        <v>8.06</v>
      </c>
      <c r="B167" s="229" t="s">
        <v>449</v>
      </c>
      <c r="C167" s="230" t="s">
        <v>3</v>
      </c>
      <c r="D167" s="231">
        <v>30</v>
      </c>
      <c r="F167" s="216">
        <v>69318.875</v>
      </c>
      <c r="G167" s="216">
        <v>30</v>
      </c>
      <c r="H167" s="323">
        <f t="shared" si="11"/>
        <v>2079566.25</v>
      </c>
      <c r="K167" s="254"/>
      <c r="L167" s="254"/>
      <c r="N167" s="255"/>
    </row>
    <row r="168" spans="1:14" ht="15">
      <c r="A168" s="46">
        <v>8.07</v>
      </c>
      <c r="B168" s="229" t="s">
        <v>433</v>
      </c>
      <c r="C168" s="306" t="s">
        <v>157</v>
      </c>
      <c r="D168" s="307">
        <v>50.9</v>
      </c>
      <c r="E168" s="308"/>
      <c r="F168" s="309">
        <v>541000</v>
      </c>
      <c r="G168" s="310">
        <f aca="true" t="shared" si="12" ref="G168:G178">D168*F168</f>
        <v>27536900</v>
      </c>
      <c r="H168" s="323">
        <f t="shared" si="11"/>
        <v>27536900</v>
      </c>
      <c r="K168" s="254"/>
      <c r="L168" s="254"/>
      <c r="N168" s="255"/>
    </row>
    <row r="169" spans="1:14" ht="15">
      <c r="A169" s="46">
        <v>8.08</v>
      </c>
      <c r="B169" s="229" t="s">
        <v>452</v>
      </c>
      <c r="C169" s="306" t="s">
        <v>154</v>
      </c>
      <c r="D169" s="307">
        <v>1685</v>
      </c>
      <c r="E169" s="308"/>
      <c r="F169" s="309">
        <v>3750</v>
      </c>
      <c r="G169" s="310">
        <f t="shared" si="12"/>
        <v>6318750</v>
      </c>
      <c r="H169" s="323">
        <f t="shared" si="11"/>
        <v>6318750</v>
      </c>
      <c r="K169" s="254"/>
      <c r="L169" s="254"/>
      <c r="N169" s="255"/>
    </row>
    <row r="170" spans="1:14" ht="15">
      <c r="A170" s="46">
        <v>8.09</v>
      </c>
      <c r="B170" s="229" t="s">
        <v>434</v>
      </c>
      <c r="C170" s="306" t="s">
        <v>3</v>
      </c>
      <c r="D170" s="307">
        <v>50</v>
      </c>
      <c r="E170" s="308"/>
      <c r="F170" s="309">
        <v>60000</v>
      </c>
      <c r="G170" s="310">
        <f t="shared" si="12"/>
        <v>3000000</v>
      </c>
      <c r="H170" s="323">
        <f t="shared" si="11"/>
        <v>3000000</v>
      </c>
      <c r="K170" s="254"/>
      <c r="L170" s="254"/>
      <c r="N170" s="255"/>
    </row>
    <row r="171" spans="1:14" ht="15">
      <c r="A171" s="46">
        <v>8.1</v>
      </c>
      <c r="B171" s="229" t="s">
        <v>435</v>
      </c>
      <c r="C171" s="306" t="s">
        <v>3</v>
      </c>
      <c r="D171" s="307">
        <v>9.8</v>
      </c>
      <c r="E171" s="308"/>
      <c r="F171" s="309">
        <v>60000</v>
      </c>
      <c r="G171" s="310">
        <f t="shared" si="12"/>
        <v>588000</v>
      </c>
      <c r="H171" s="323">
        <f t="shared" si="11"/>
        <v>588000</v>
      </c>
      <c r="K171" s="254"/>
      <c r="L171" s="254"/>
      <c r="N171" s="255"/>
    </row>
    <row r="172" spans="1:14" ht="15">
      <c r="A172" s="46">
        <v>8.11</v>
      </c>
      <c r="B172" s="229" t="s">
        <v>436</v>
      </c>
      <c r="C172" s="306" t="s">
        <v>3</v>
      </c>
      <c r="D172" s="307">
        <v>9.4</v>
      </c>
      <c r="E172" s="308"/>
      <c r="F172" s="309">
        <v>62000</v>
      </c>
      <c r="G172" s="310">
        <f t="shared" si="12"/>
        <v>582800</v>
      </c>
      <c r="H172" s="323">
        <f t="shared" si="11"/>
        <v>582800</v>
      </c>
      <c r="K172" s="254"/>
      <c r="L172" s="254"/>
      <c r="N172" s="255"/>
    </row>
    <row r="173" spans="1:14" ht="15">
      <c r="A173" s="46">
        <v>8.12</v>
      </c>
      <c r="B173" s="229" t="s">
        <v>453</v>
      </c>
      <c r="C173" s="306" t="s">
        <v>129</v>
      </c>
      <c r="D173" s="307">
        <v>2</v>
      </c>
      <c r="E173" s="308"/>
      <c r="F173" s="309">
        <v>450000</v>
      </c>
      <c r="G173" s="310">
        <f t="shared" si="12"/>
        <v>900000</v>
      </c>
      <c r="H173" s="323">
        <f t="shared" si="11"/>
        <v>900000</v>
      </c>
      <c r="K173" s="254"/>
      <c r="L173" s="254"/>
      <c r="N173" s="255"/>
    </row>
    <row r="174" spans="1:14" ht="15">
      <c r="A174" s="46">
        <v>8.13</v>
      </c>
      <c r="B174" s="229" t="s">
        <v>437</v>
      </c>
      <c r="C174" s="306" t="s">
        <v>129</v>
      </c>
      <c r="D174" s="307">
        <v>2</v>
      </c>
      <c r="E174" s="308"/>
      <c r="F174" s="309">
        <v>40000</v>
      </c>
      <c r="G174" s="310">
        <f t="shared" si="12"/>
        <v>80000</v>
      </c>
      <c r="H174" s="323">
        <f t="shared" si="11"/>
        <v>80000</v>
      </c>
      <c r="K174" s="254"/>
      <c r="L174" s="254"/>
      <c r="N174" s="255"/>
    </row>
    <row r="175" spans="1:14" ht="15">
      <c r="A175" s="46">
        <v>8.15</v>
      </c>
      <c r="B175" s="229" t="s">
        <v>438</v>
      </c>
      <c r="C175" s="306" t="s">
        <v>3</v>
      </c>
      <c r="D175" s="307">
        <v>6</v>
      </c>
      <c r="E175" s="308"/>
      <c r="F175" s="309">
        <v>23484</v>
      </c>
      <c r="G175" s="310">
        <f t="shared" si="12"/>
        <v>140904</v>
      </c>
      <c r="H175" s="323">
        <f t="shared" si="11"/>
        <v>140904</v>
      </c>
      <c r="K175" s="254"/>
      <c r="L175" s="254"/>
      <c r="N175" s="255"/>
    </row>
    <row r="176" spans="1:14" ht="15">
      <c r="A176" s="46">
        <v>8.16</v>
      </c>
      <c r="B176" s="229" t="s">
        <v>439</v>
      </c>
      <c r="C176" s="306" t="s">
        <v>129</v>
      </c>
      <c r="D176" s="307">
        <v>1</v>
      </c>
      <c r="E176" s="308"/>
      <c r="F176" s="309">
        <v>13575</v>
      </c>
      <c r="G176" s="310">
        <f t="shared" si="12"/>
        <v>13575</v>
      </c>
      <c r="H176" s="323">
        <f t="shared" si="11"/>
        <v>13575</v>
      </c>
      <c r="K176" s="254"/>
      <c r="L176" s="254"/>
      <c r="N176" s="255"/>
    </row>
    <row r="177" spans="1:14" ht="15">
      <c r="A177" s="46">
        <v>8.17</v>
      </c>
      <c r="B177" s="229" t="s">
        <v>440</v>
      </c>
      <c r="C177" s="306" t="s">
        <v>3</v>
      </c>
      <c r="D177" s="307">
        <v>210</v>
      </c>
      <c r="E177" s="308"/>
      <c r="F177" s="309">
        <v>15000</v>
      </c>
      <c r="G177" s="310">
        <f t="shared" si="12"/>
        <v>3150000</v>
      </c>
      <c r="H177" s="323">
        <f t="shared" si="11"/>
        <v>3150000</v>
      </c>
      <c r="K177" s="254"/>
      <c r="L177" s="254"/>
      <c r="N177" s="255"/>
    </row>
    <row r="178" spans="1:14" ht="15">
      <c r="A178" s="46">
        <v>8.18</v>
      </c>
      <c r="B178" s="229" t="s">
        <v>441</v>
      </c>
      <c r="C178" s="306" t="s">
        <v>3</v>
      </c>
      <c r="D178" s="307">
        <v>9.8</v>
      </c>
      <c r="E178" s="308"/>
      <c r="F178" s="309">
        <v>50000</v>
      </c>
      <c r="G178" s="310">
        <f t="shared" si="12"/>
        <v>490000.00000000006</v>
      </c>
      <c r="H178" s="323">
        <f t="shared" si="11"/>
        <v>490000.00000000006</v>
      </c>
      <c r="K178" s="254"/>
      <c r="L178" s="254"/>
      <c r="N178" s="255"/>
    </row>
    <row r="179" spans="1:14" ht="15">
      <c r="A179" s="46">
        <v>8.19</v>
      </c>
      <c r="B179" s="229" t="s">
        <v>396</v>
      </c>
      <c r="C179" s="312" t="s">
        <v>447</v>
      </c>
      <c r="D179" s="307">
        <v>7.9</v>
      </c>
      <c r="E179" s="308"/>
      <c r="F179" s="311">
        <v>214262.5</v>
      </c>
      <c r="G179" s="311">
        <v>7.9</v>
      </c>
      <c r="H179" s="323">
        <f t="shared" si="11"/>
        <v>1692673.75</v>
      </c>
      <c r="I179" s="224">
        <v>2334825.935</v>
      </c>
      <c r="K179" s="254"/>
      <c r="L179" s="254"/>
      <c r="N179" s="255"/>
    </row>
    <row r="180" spans="1:14" ht="15">
      <c r="A180" s="334">
        <v>8.2</v>
      </c>
      <c r="B180" s="335" t="s">
        <v>397</v>
      </c>
      <c r="C180" s="336" t="s">
        <v>447</v>
      </c>
      <c r="D180" s="337">
        <v>45.11</v>
      </c>
      <c r="E180" s="308"/>
      <c r="F180" s="338">
        <v>51758.5</v>
      </c>
      <c r="G180" s="338">
        <v>45.11</v>
      </c>
      <c r="H180" s="339">
        <f t="shared" si="11"/>
        <v>2334825.935</v>
      </c>
      <c r="K180" s="254"/>
      <c r="L180" s="254"/>
      <c r="N180" s="255"/>
    </row>
    <row r="181" spans="1:14" ht="15">
      <c r="A181" s="46">
        <v>8.21</v>
      </c>
      <c r="B181" s="229" t="s">
        <v>457</v>
      </c>
      <c r="C181" s="312" t="s">
        <v>458</v>
      </c>
      <c r="D181" s="307">
        <v>1</v>
      </c>
      <c r="E181" s="311"/>
      <c r="F181" s="311">
        <v>900000</v>
      </c>
      <c r="G181" s="311"/>
      <c r="H181" s="323">
        <f t="shared" si="11"/>
        <v>900000</v>
      </c>
      <c r="K181" s="254"/>
      <c r="L181" s="254"/>
      <c r="N181" s="255"/>
    </row>
    <row r="182" spans="1:14" ht="15">
      <c r="A182" s="220"/>
      <c r="B182" s="269"/>
      <c r="C182" s="313"/>
      <c r="D182" s="313"/>
      <c r="E182" s="308"/>
      <c r="F182" s="314" t="s">
        <v>13</v>
      </c>
      <c r="G182" s="315"/>
      <c r="H182" s="340">
        <f>SUM(H162:H181)</f>
        <v>60845783.30500001</v>
      </c>
      <c r="I182" s="218">
        <f>I178+I162+I156+I149+I141+I126</f>
        <v>7421918.1899999995</v>
      </c>
      <c r="K182" s="254"/>
      <c r="L182" s="254"/>
      <c r="N182" s="255"/>
    </row>
    <row r="183" spans="1:14" ht="15">
      <c r="A183" s="220"/>
      <c r="B183" s="269"/>
      <c r="C183" s="313"/>
      <c r="D183" s="629" t="s">
        <v>403</v>
      </c>
      <c r="E183" s="629"/>
      <c r="F183" s="629"/>
      <c r="G183" s="629"/>
      <c r="H183" s="331">
        <f>H182+H160+H155+H148+H142+H129+H118</f>
        <v>80657348.86700001</v>
      </c>
      <c r="K183" s="254"/>
      <c r="L183" s="254"/>
      <c r="N183" s="255"/>
    </row>
    <row r="184" spans="1:14" ht="15">
      <c r="A184" s="220"/>
      <c r="B184" s="269"/>
      <c r="C184" s="313"/>
      <c r="D184" s="346"/>
      <c r="E184" s="346"/>
      <c r="F184" s="346"/>
      <c r="G184" s="346"/>
      <c r="H184" s="347"/>
      <c r="K184" s="254"/>
      <c r="L184" s="254"/>
      <c r="N184" s="255"/>
    </row>
    <row r="185" spans="1:14" ht="15" hidden="1">
      <c r="A185" s="304">
        <v>9</v>
      </c>
      <c r="B185" s="366" t="s">
        <v>462</v>
      </c>
      <c r="C185" s="341"/>
      <c r="D185" s="342"/>
      <c r="E185" s="343"/>
      <c r="F185" s="343"/>
      <c r="G185" s="316"/>
      <c r="H185" s="331"/>
      <c r="K185" s="254"/>
      <c r="L185" s="254"/>
      <c r="N185" s="255"/>
    </row>
    <row r="186" spans="1:14" ht="15" hidden="1">
      <c r="A186" s="215"/>
      <c r="B186" s="381" t="s">
        <v>476</v>
      </c>
      <c r="C186" s="125"/>
      <c r="D186" s="125"/>
      <c r="E186" s="216"/>
      <c r="F186" s="232"/>
      <c r="G186" s="216"/>
      <c r="H186" s="216"/>
      <c r="K186" s="254"/>
      <c r="L186" s="254"/>
      <c r="N186" s="255"/>
    </row>
    <row r="187" spans="1:14" ht="15" hidden="1">
      <c r="A187" s="380">
        <f>A185+0.01</f>
        <v>9.01</v>
      </c>
      <c r="B187" s="378" t="s">
        <v>463</v>
      </c>
      <c r="C187" s="361" t="s">
        <v>129</v>
      </c>
      <c r="D187" s="361">
        <f>10+19+17+19+26+26+24+13+32+26+32+17+16+15+10+15+14+12+13</f>
        <v>356</v>
      </c>
      <c r="E187" s="362">
        <f>+F32</f>
        <v>6571.53</v>
      </c>
      <c r="F187" s="362">
        <v>214230</v>
      </c>
      <c r="G187" s="346"/>
      <c r="H187" s="363">
        <f>D187*F187</f>
        <v>76265880</v>
      </c>
      <c r="K187" s="254"/>
      <c r="L187" s="254"/>
      <c r="N187" s="255"/>
    </row>
    <row r="188" spans="1:14" ht="15" hidden="1">
      <c r="A188" s="376">
        <f aca="true" t="shared" si="13" ref="A188:A199">A187+0.01</f>
        <v>9.02</v>
      </c>
      <c r="B188" s="379" t="s">
        <v>464</v>
      </c>
      <c r="C188" s="377" t="s">
        <v>129</v>
      </c>
      <c r="D188" s="352">
        <v>8</v>
      </c>
      <c r="E188" s="353">
        <f>+F54</f>
        <v>34162.5</v>
      </c>
      <c r="F188" s="353">
        <v>158330</v>
      </c>
      <c r="G188" s="346"/>
      <c r="H188" s="348">
        <f aca="true" t="shared" si="14" ref="H188:H199">D188*F188</f>
        <v>1266640</v>
      </c>
      <c r="K188" s="254"/>
      <c r="L188" s="254"/>
      <c r="N188" s="255"/>
    </row>
    <row r="189" spans="1:14" ht="15" hidden="1">
      <c r="A189" s="376">
        <f t="shared" si="13"/>
        <v>9.03</v>
      </c>
      <c r="B189" s="374" t="s">
        <v>465</v>
      </c>
      <c r="C189" s="377" t="s">
        <v>129</v>
      </c>
      <c r="D189" s="352">
        <f>5+6+12+10+13+12+12+10+13+8+10+9+11+9+12+12+15+16+11+12+12</f>
        <v>230</v>
      </c>
      <c r="E189" s="354" t="str">
        <f>+F71</f>
        <v>SUBTOTAL</v>
      </c>
      <c r="F189" s="368">
        <v>56230</v>
      </c>
      <c r="G189" s="346"/>
      <c r="H189" s="348">
        <f t="shared" si="14"/>
        <v>12932900</v>
      </c>
      <c r="K189" s="254"/>
      <c r="L189" s="254"/>
      <c r="N189" s="255"/>
    </row>
    <row r="190" spans="1:14" ht="15" hidden="1">
      <c r="A190" s="376">
        <f t="shared" si="13"/>
        <v>9.04</v>
      </c>
      <c r="B190" s="375" t="s">
        <v>466</v>
      </c>
      <c r="C190" s="377" t="s">
        <v>129</v>
      </c>
      <c r="D190" s="352">
        <f>128+60</f>
        <v>188</v>
      </c>
      <c r="E190" s="354">
        <f>+F88</f>
        <v>0</v>
      </c>
      <c r="F190" s="368">
        <v>161994</v>
      </c>
      <c r="G190" s="346"/>
      <c r="H190" s="348">
        <f t="shared" si="14"/>
        <v>30454872</v>
      </c>
      <c r="K190" s="254"/>
      <c r="L190" s="254"/>
      <c r="N190" s="255"/>
    </row>
    <row r="191" spans="1:14" ht="15" hidden="1">
      <c r="A191" s="376">
        <f t="shared" si="13"/>
        <v>9.049999999999999</v>
      </c>
      <c r="B191" s="374" t="s">
        <v>467</v>
      </c>
      <c r="C191" s="377" t="s">
        <v>129</v>
      </c>
      <c r="D191" s="352">
        <v>25</v>
      </c>
      <c r="E191" s="354">
        <f>+F107</f>
        <v>7493.85</v>
      </c>
      <c r="F191" s="368">
        <v>60000</v>
      </c>
      <c r="G191" s="346"/>
      <c r="H191" s="348">
        <f t="shared" si="14"/>
        <v>1500000</v>
      </c>
      <c r="K191" s="254"/>
      <c r="L191" s="254"/>
      <c r="N191" s="255"/>
    </row>
    <row r="192" spans="1:14" ht="15" hidden="1">
      <c r="A192" s="376">
        <f t="shared" si="13"/>
        <v>9.059999999999999</v>
      </c>
      <c r="B192" s="364" t="s">
        <v>468</v>
      </c>
      <c r="C192" s="377" t="s">
        <v>129</v>
      </c>
      <c r="D192" s="352">
        <v>62</v>
      </c>
      <c r="E192" s="353">
        <f>F114</f>
        <v>30000</v>
      </c>
      <c r="F192" s="353">
        <v>20000</v>
      </c>
      <c r="G192" s="346"/>
      <c r="H192" s="348">
        <f t="shared" si="14"/>
        <v>1240000</v>
      </c>
      <c r="K192" s="254"/>
      <c r="L192" s="254"/>
      <c r="N192" s="255"/>
    </row>
    <row r="193" spans="1:14" ht="15" hidden="1">
      <c r="A193" s="376">
        <f t="shared" si="13"/>
        <v>9.069999999999999</v>
      </c>
      <c r="B193" s="364" t="s">
        <v>469</v>
      </c>
      <c r="C193" s="377" t="s">
        <v>129</v>
      </c>
      <c r="D193" s="352">
        <v>18</v>
      </c>
      <c r="E193" s="353">
        <f>+F121</f>
        <v>56700</v>
      </c>
      <c r="F193" s="353">
        <v>40000</v>
      </c>
      <c r="G193" s="346"/>
      <c r="H193" s="348">
        <f t="shared" si="14"/>
        <v>720000</v>
      </c>
      <c r="K193" s="254"/>
      <c r="L193" s="254"/>
      <c r="N193" s="255"/>
    </row>
    <row r="194" spans="1:14" ht="15" hidden="1">
      <c r="A194" s="376">
        <f t="shared" si="13"/>
        <v>9.079999999999998</v>
      </c>
      <c r="B194" s="364" t="s">
        <v>475</v>
      </c>
      <c r="C194" s="377" t="s">
        <v>129</v>
      </c>
      <c r="D194" s="352">
        <v>2</v>
      </c>
      <c r="E194" s="353">
        <f>+F136</f>
        <v>76067</v>
      </c>
      <c r="F194" s="353">
        <v>559933</v>
      </c>
      <c r="G194" s="346"/>
      <c r="H194" s="348">
        <f t="shared" si="14"/>
        <v>1119866</v>
      </c>
      <c r="K194" s="254"/>
      <c r="L194" s="254"/>
      <c r="N194" s="255"/>
    </row>
    <row r="195" spans="1:14" ht="15" hidden="1">
      <c r="A195" s="376">
        <f t="shared" si="13"/>
        <v>9.089999999999998</v>
      </c>
      <c r="B195" s="364" t="s">
        <v>474</v>
      </c>
      <c r="C195" s="377" t="s">
        <v>129</v>
      </c>
      <c r="D195" s="352">
        <v>4</v>
      </c>
      <c r="E195" s="353">
        <f>+F152</f>
        <v>14607</v>
      </c>
      <c r="F195" s="353">
        <v>800000</v>
      </c>
      <c r="G195" s="346"/>
      <c r="H195" s="348">
        <f t="shared" si="14"/>
        <v>3200000</v>
      </c>
      <c r="K195" s="254"/>
      <c r="L195" s="254"/>
      <c r="N195" s="255"/>
    </row>
    <row r="196" spans="1:14" ht="15" hidden="1">
      <c r="A196" s="376">
        <f t="shared" si="13"/>
        <v>9.099999999999998</v>
      </c>
      <c r="B196" s="364" t="s">
        <v>470</v>
      </c>
      <c r="C196" s="377" t="s">
        <v>129</v>
      </c>
      <c r="D196" s="352">
        <v>5</v>
      </c>
      <c r="E196" s="353">
        <f>F167</f>
        <v>69318.875</v>
      </c>
      <c r="F196" s="353">
        <v>408740</v>
      </c>
      <c r="G196" s="346"/>
      <c r="H196" s="348">
        <f t="shared" si="14"/>
        <v>2043700</v>
      </c>
      <c r="K196" s="254"/>
      <c r="L196" s="254"/>
      <c r="N196" s="255"/>
    </row>
    <row r="197" spans="1:14" ht="15" hidden="1">
      <c r="A197" s="524">
        <f t="shared" si="13"/>
        <v>9.109999999999998</v>
      </c>
      <c r="B197" s="519" t="s">
        <v>471</v>
      </c>
      <c r="C197" s="525" t="s">
        <v>129</v>
      </c>
      <c r="D197" s="526">
        <v>16</v>
      </c>
      <c r="E197" s="527">
        <f>+F183</f>
        <v>0</v>
      </c>
      <c r="F197" s="527">
        <v>605950</v>
      </c>
      <c r="G197" s="528"/>
      <c r="H197" s="529">
        <f t="shared" si="14"/>
        <v>9695200</v>
      </c>
      <c r="K197" s="254"/>
      <c r="L197" s="254"/>
      <c r="N197" s="255"/>
    </row>
    <row r="198" spans="1:14" ht="15" hidden="1">
      <c r="A198" s="376">
        <f t="shared" si="13"/>
        <v>9.119999999999997</v>
      </c>
      <c r="B198" s="364" t="s">
        <v>472</v>
      </c>
      <c r="C198" s="377" t="s">
        <v>129</v>
      </c>
      <c r="D198" s="356">
        <v>1</v>
      </c>
      <c r="E198" s="357">
        <v>3780000</v>
      </c>
      <c r="F198" s="357">
        <v>3780000</v>
      </c>
      <c r="G198" s="346"/>
      <c r="H198" s="348">
        <f t="shared" si="14"/>
        <v>3780000</v>
      </c>
      <c r="K198" s="254"/>
      <c r="L198" s="254"/>
      <c r="N198" s="255"/>
    </row>
    <row r="199" spans="1:14" ht="15" hidden="1">
      <c r="A199" s="376">
        <f t="shared" si="13"/>
        <v>9.129999999999997</v>
      </c>
      <c r="B199" s="364" t="s">
        <v>473</v>
      </c>
      <c r="C199" s="377" t="s">
        <v>129</v>
      </c>
      <c r="D199" s="356">
        <v>1</v>
      </c>
      <c r="E199" s="357">
        <v>2450000</v>
      </c>
      <c r="F199" s="357">
        <v>2450000</v>
      </c>
      <c r="G199" s="346"/>
      <c r="H199" s="348">
        <f t="shared" si="14"/>
        <v>2450000</v>
      </c>
      <c r="K199" s="254"/>
      <c r="L199" s="254"/>
      <c r="N199" s="255"/>
    </row>
    <row r="200" spans="1:14" ht="15" hidden="1">
      <c r="A200" s="215"/>
      <c r="B200" s="365" t="s">
        <v>460</v>
      </c>
      <c r="C200" s="367"/>
      <c r="D200" s="358"/>
      <c r="E200" s="359"/>
      <c r="F200" s="359"/>
      <c r="G200" s="346"/>
      <c r="H200" s="331">
        <f>SUM(H187:H199)</f>
        <v>146669058</v>
      </c>
      <c r="K200" s="254"/>
      <c r="L200" s="254"/>
      <c r="N200" s="255"/>
    </row>
    <row r="201" spans="1:14" ht="15">
      <c r="A201" s="369"/>
      <c r="B201" s="345"/>
      <c r="C201" s="344"/>
      <c r="D201" s="355"/>
      <c r="E201" s="360"/>
      <c r="F201" s="360"/>
      <c r="G201" s="346"/>
      <c r="H201" s="347"/>
      <c r="K201" s="254"/>
      <c r="L201" s="254"/>
      <c r="N201" s="255"/>
    </row>
    <row r="202" spans="1:14" ht="15">
      <c r="A202" s="215"/>
      <c r="B202" s="370" t="s">
        <v>477</v>
      </c>
      <c r="C202" s="342"/>
      <c r="D202" s="371"/>
      <c r="E202" s="372"/>
      <c r="F202" s="372"/>
      <c r="G202" s="316"/>
      <c r="H202" s="331"/>
      <c r="K202" s="254"/>
      <c r="L202" s="254"/>
      <c r="N202" s="255"/>
    </row>
    <row r="203" spans="1:14" ht="15">
      <c r="A203" s="215">
        <f>A199+0.01</f>
        <v>9.139999999999997</v>
      </c>
      <c r="B203" s="373" t="s">
        <v>478</v>
      </c>
      <c r="C203" s="342" t="s">
        <v>129</v>
      </c>
      <c r="D203" s="352">
        <v>0</v>
      </c>
      <c r="E203" s="353" t="e">
        <f>#REF!</f>
        <v>#REF!</v>
      </c>
      <c r="F203" s="353">
        <v>214230</v>
      </c>
      <c r="G203" s="316"/>
      <c r="H203" s="348">
        <f>D203*F203</f>
        <v>0</v>
      </c>
      <c r="K203" s="254"/>
      <c r="L203" s="254"/>
      <c r="N203" s="255"/>
    </row>
    <row r="204" spans="1:14" ht="15">
      <c r="A204" s="215">
        <f>A203+0.01</f>
        <v>9.149999999999997</v>
      </c>
      <c r="B204" s="374" t="s">
        <v>465</v>
      </c>
      <c r="C204" s="342" t="s">
        <v>129</v>
      </c>
      <c r="D204" s="352">
        <v>0</v>
      </c>
      <c r="E204" s="354" t="e">
        <f>#REF!</f>
        <v>#REF!</v>
      </c>
      <c r="F204" s="353">
        <v>56230</v>
      </c>
      <c r="G204" s="316"/>
      <c r="H204" s="348">
        <f aca="true" t="shared" si="15" ref="H204:H210">D204*F204</f>
        <v>0</v>
      </c>
      <c r="K204" s="254"/>
      <c r="L204" s="254"/>
      <c r="N204" s="255"/>
    </row>
    <row r="205" spans="1:14" ht="15">
      <c r="A205" s="215">
        <f aca="true" t="shared" si="16" ref="A205:A210">A204+0.01</f>
        <v>9.159999999999997</v>
      </c>
      <c r="B205" s="375" t="s">
        <v>466</v>
      </c>
      <c r="C205" s="342" t="s">
        <v>129</v>
      </c>
      <c r="D205" s="352">
        <v>0</v>
      </c>
      <c r="E205" s="354" t="e">
        <f>#REF!</f>
        <v>#REF!</v>
      </c>
      <c r="F205" s="353">
        <v>161994</v>
      </c>
      <c r="G205" s="316"/>
      <c r="H205" s="348">
        <f t="shared" si="15"/>
        <v>0</v>
      </c>
      <c r="K205" s="254"/>
      <c r="L205" s="254"/>
      <c r="N205" s="255"/>
    </row>
    <row r="206" spans="1:14" ht="15">
      <c r="A206" s="215">
        <f t="shared" si="16"/>
        <v>9.169999999999996</v>
      </c>
      <c r="B206" s="374" t="s">
        <v>479</v>
      </c>
      <c r="C206" s="342" t="s">
        <v>129</v>
      </c>
      <c r="D206" s="352">
        <v>0</v>
      </c>
      <c r="E206" s="354">
        <v>94320</v>
      </c>
      <c r="F206" s="353">
        <v>60000</v>
      </c>
      <c r="G206" s="316"/>
      <c r="H206" s="348">
        <f t="shared" si="15"/>
        <v>0</v>
      </c>
      <c r="K206" s="254"/>
      <c r="L206" s="254"/>
      <c r="N206" s="255"/>
    </row>
    <row r="207" spans="1:14" ht="15">
      <c r="A207" s="215">
        <f t="shared" si="16"/>
        <v>9.179999999999996</v>
      </c>
      <c r="B207" s="364" t="s">
        <v>468</v>
      </c>
      <c r="C207" s="342" t="s">
        <v>129</v>
      </c>
      <c r="D207" s="352">
        <v>0</v>
      </c>
      <c r="E207" s="353">
        <v>34000</v>
      </c>
      <c r="F207" s="353">
        <v>20000</v>
      </c>
      <c r="G207" s="316"/>
      <c r="H207" s="348">
        <f t="shared" si="15"/>
        <v>0</v>
      </c>
      <c r="K207" s="254"/>
      <c r="L207" s="254"/>
      <c r="N207" s="255"/>
    </row>
    <row r="208" spans="1:14" ht="15">
      <c r="A208" s="215">
        <f t="shared" si="16"/>
        <v>9.189999999999996</v>
      </c>
      <c r="B208" s="364" t="s">
        <v>469</v>
      </c>
      <c r="C208" s="342" t="s">
        <v>129</v>
      </c>
      <c r="D208" s="352">
        <v>0</v>
      </c>
      <c r="E208" s="353">
        <v>68000</v>
      </c>
      <c r="F208" s="353">
        <v>40000</v>
      </c>
      <c r="G208" s="316"/>
      <c r="H208" s="348">
        <f t="shared" si="15"/>
        <v>0</v>
      </c>
      <c r="K208" s="254"/>
      <c r="L208" s="254"/>
      <c r="N208" s="255"/>
    </row>
    <row r="209" spans="1:14" ht="15">
      <c r="A209" s="215">
        <f t="shared" si="16"/>
        <v>9.199999999999996</v>
      </c>
      <c r="B209" s="364" t="s">
        <v>480</v>
      </c>
      <c r="C209" s="342" t="s">
        <v>129</v>
      </c>
      <c r="D209" s="352">
        <v>0</v>
      </c>
      <c r="E209" s="353">
        <v>726600</v>
      </c>
      <c r="F209" s="353">
        <v>726600</v>
      </c>
      <c r="G209" s="316"/>
      <c r="H209" s="348">
        <f t="shared" si="15"/>
        <v>0</v>
      </c>
      <c r="K209" s="254"/>
      <c r="L209" s="254"/>
      <c r="N209" s="255"/>
    </row>
    <row r="210" spans="1:14" ht="15">
      <c r="A210" s="215">
        <f t="shared" si="16"/>
        <v>9.209999999999996</v>
      </c>
      <c r="B210" s="364" t="s">
        <v>470</v>
      </c>
      <c r="C210" s="342" t="s">
        <v>129</v>
      </c>
      <c r="D210" s="352">
        <v>0</v>
      </c>
      <c r="E210" s="353">
        <f>F167</f>
        <v>69318.875</v>
      </c>
      <c r="F210" s="353">
        <v>408740</v>
      </c>
      <c r="G210" s="316"/>
      <c r="H210" s="348">
        <f t="shared" si="15"/>
        <v>0</v>
      </c>
      <c r="K210" s="254"/>
      <c r="L210" s="254"/>
      <c r="N210" s="255"/>
    </row>
    <row r="211" spans="1:14" ht="15">
      <c r="A211" s="215"/>
      <c r="B211" s="364"/>
      <c r="C211" s="341"/>
      <c r="D211" s="342"/>
      <c r="E211" s="343"/>
      <c r="F211" s="343"/>
      <c r="G211" s="316"/>
      <c r="H211" s="331"/>
      <c r="K211" s="254"/>
      <c r="L211" s="254"/>
      <c r="N211" s="255"/>
    </row>
    <row r="212" spans="1:14" ht="15">
      <c r="A212" s="215"/>
      <c r="B212" s="349" t="s">
        <v>459</v>
      </c>
      <c r="C212" s="350"/>
      <c r="D212" s="350"/>
      <c r="E212" s="343"/>
      <c r="F212" s="351"/>
      <c r="G212" s="316"/>
      <c r="H212" s="331">
        <f>SUM(H203:H211)</f>
        <v>0</v>
      </c>
      <c r="K212" s="254"/>
      <c r="L212" s="254"/>
      <c r="N212" s="255"/>
    </row>
    <row r="213" spans="1:14" ht="15">
      <c r="A213" s="215"/>
      <c r="B213" s="349" t="s">
        <v>461</v>
      </c>
      <c r="C213" s="350"/>
      <c r="D213" s="350"/>
      <c r="E213" s="343"/>
      <c r="F213" s="351"/>
      <c r="G213" s="316"/>
      <c r="H213" s="331">
        <f>H200+H212</f>
        <v>146669058</v>
      </c>
      <c r="K213" s="254"/>
      <c r="L213" s="254"/>
      <c r="N213" s="255"/>
    </row>
    <row r="214" spans="1:14" ht="15">
      <c r="A214" s="220"/>
      <c r="B214" s="269"/>
      <c r="C214" s="221"/>
      <c r="D214" s="221"/>
      <c r="F214" s="282"/>
      <c r="H214" s="283"/>
      <c r="K214" s="254"/>
      <c r="L214" s="254"/>
      <c r="N214" s="255"/>
    </row>
    <row r="215" spans="1:5" ht="15">
      <c r="A215" s="247"/>
      <c r="B215" s="247"/>
      <c r="C215" s="247"/>
      <c r="D215" s="221"/>
      <c r="E215" s="222"/>
    </row>
    <row r="216" spans="1:6" ht="15">
      <c r="A216" s="297" t="s">
        <v>265</v>
      </c>
      <c r="B216" s="318"/>
      <c r="C216" s="319"/>
      <c r="D216" s="242"/>
      <c r="F216" s="332">
        <f>H213+H183+H87</f>
        <v>555341800.4822124</v>
      </c>
    </row>
    <row r="217" spans="1:6" ht="15">
      <c r="A217" s="297" t="s">
        <v>351</v>
      </c>
      <c r="B217" s="298"/>
      <c r="C217" s="299"/>
      <c r="D217" s="242"/>
      <c r="F217" s="332">
        <f>0.25*F216</f>
        <v>138835450.1205531</v>
      </c>
    </row>
    <row r="218" spans="1:6" ht="15">
      <c r="A218" s="297" t="s">
        <v>267</v>
      </c>
      <c r="B218" s="298"/>
      <c r="C218" s="299"/>
      <c r="D218" s="242"/>
      <c r="F218" s="332">
        <f>SUM(F216:F217)</f>
        <v>694177250.6027656</v>
      </c>
    </row>
    <row r="219" spans="1:12" ht="15">
      <c r="A219" s="297" t="s">
        <v>268</v>
      </c>
      <c r="B219" s="298"/>
      <c r="C219" s="299"/>
      <c r="D219" s="242"/>
      <c r="F219" s="332">
        <f>0.05*0.16*F216</f>
        <v>4442734.4038577</v>
      </c>
      <c r="K219" s="303"/>
      <c r="L219" s="262"/>
    </row>
    <row r="220" spans="1:6" ht="17.25">
      <c r="A220" s="296" t="s">
        <v>269</v>
      </c>
      <c r="B220" s="298"/>
      <c r="C220" s="299"/>
      <c r="D220" s="243"/>
      <c r="F220" s="333">
        <f>F219+F218</f>
        <v>698619985.0066233</v>
      </c>
    </row>
    <row r="221" ht="15">
      <c r="F221" s="326"/>
    </row>
  </sheetData>
  <sheetProtection formatCells="0" formatColumns="0" formatRows="0" insertColumns="0" insertRows="0" insertHyperlinks="0" deleteColumns="0" deleteRows="0" sort="0" autoFilter="0" pivotTables="0"/>
  <mergeCells count="21">
    <mergeCell ref="A2:I2"/>
    <mergeCell ref="A3:I3"/>
    <mergeCell ref="A1:I1"/>
    <mergeCell ref="A8:H9"/>
    <mergeCell ref="D183:G183"/>
    <mergeCell ref="B119:G119"/>
    <mergeCell ref="B130:G130"/>
    <mergeCell ref="B11:H11"/>
    <mergeCell ref="B92:G92"/>
    <mergeCell ref="B156:G156"/>
    <mergeCell ref="B81:H81"/>
    <mergeCell ref="B72:H72"/>
    <mergeCell ref="B65:H65"/>
    <mergeCell ref="B57:H57"/>
    <mergeCell ref="B43:H43"/>
  </mergeCells>
  <printOptions horizontalCentered="1"/>
  <pageMargins left="0.7086614173228347" right="0.7086614173228347" top="1.3385826771653544" bottom="0.7480314960629921" header="0.31496062992125984" footer="0.31496062992125984"/>
  <pageSetup horizontalDpi="300" verticalDpi="300" orientation="portrait" scale="45" r:id="rId1"/>
  <rowBreaks count="3" manualBreakCount="3">
    <brk id="56" max="9" man="1"/>
    <brk id="87" max="9" man="1"/>
    <brk id="155" max="9" man="1"/>
  </rowBreaks>
</worksheet>
</file>

<file path=xl/worksheets/sheet10.xml><?xml version="1.0" encoding="utf-8"?>
<worksheet xmlns="http://schemas.openxmlformats.org/spreadsheetml/2006/main" xmlns:r="http://schemas.openxmlformats.org/officeDocument/2006/relationships">
  <dimension ref="A1:CY90"/>
  <sheetViews>
    <sheetView zoomScalePageLayoutView="0" workbookViewId="0" topLeftCell="A55">
      <selection activeCell="K18" sqref="K18"/>
    </sheetView>
  </sheetViews>
  <sheetFormatPr defaultColWidth="11.421875" defaultRowHeight="15"/>
  <cols>
    <col min="1" max="1" width="4.28125" style="430" customWidth="1"/>
    <col min="2" max="2" width="45.7109375" style="431" customWidth="1"/>
    <col min="3" max="3" width="6.57421875" style="432" customWidth="1"/>
    <col min="4" max="4" width="7.421875" style="432" customWidth="1"/>
    <col min="5" max="5" width="0.13671875" style="414" hidden="1" customWidth="1"/>
    <col min="6" max="6" width="12.8515625" style="389" customWidth="1"/>
    <col min="7" max="7" width="5.8515625" style="390" hidden="1" customWidth="1"/>
    <col min="8" max="8" width="13.574218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898" t="s">
        <v>218</v>
      </c>
      <c r="B1" s="898"/>
      <c r="C1" s="898"/>
      <c r="D1" s="898"/>
      <c r="E1" s="898"/>
      <c r="F1" s="898"/>
      <c r="G1" s="898"/>
      <c r="H1" s="898"/>
      <c r="I1" s="898"/>
      <c r="K1" s="383"/>
    </row>
    <row r="2" spans="1:11" ht="13.5">
      <c r="A2" s="898" t="s">
        <v>219</v>
      </c>
      <c r="B2" s="898"/>
      <c r="C2" s="898"/>
      <c r="D2" s="898"/>
      <c r="E2" s="898"/>
      <c r="F2" s="898"/>
      <c r="G2" s="898"/>
      <c r="H2" s="898"/>
      <c r="I2" s="898"/>
      <c r="K2" s="383"/>
    </row>
    <row r="3" spans="1:11" ht="13.5">
      <c r="A3" s="898" t="s">
        <v>220</v>
      </c>
      <c r="B3" s="898"/>
      <c r="C3" s="898"/>
      <c r="D3" s="898"/>
      <c r="E3" s="898"/>
      <c r="F3" s="898"/>
      <c r="G3" s="898"/>
      <c r="H3" s="898"/>
      <c r="I3" s="898"/>
      <c r="K3" s="383"/>
    </row>
    <row r="4" spans="1:11" ht="13.5">
      <c r="A4" s="899"/>
      <c r="B4" s="900"/>
      <c r="C4" s="900"/>
      <c r="D4" s="900"/>
      <c r="E4" s="900"/>
      <c r="F4" s="900"/>
      <c r="G4" s="900"/>
      <c r="H4" s="900"/>
      <c r="I4" s="901"/>
      <c r="K4" s="383"/>
    </row>
    <row r="6" spans="1:103" ht="12">
      <c r="A6" s="387"/>
      <c r="B6" s="388"/>
      <c r="C6" s="902" t="s">
        <v>284</v>
      </c>
      <c r="D6" s="902"/>
      <c r="E6" s="902"/>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03" t="s">
        <v>362</v>
      </c>
      <c r="B8" s="903"/>
      <c r="C8" s="903"/>
      <c r="D8" s="903"/>
      <c r="E8" s="903"/>
      <c r="F8" s="903"/>
      <c r="G8" s="903"/>
      <c r="H8" s="903"/>
      <c r="I8" s="392"/>
      <c r="J8" s="392"/>
    </row>
    <row r="9" spans="1:10" ht="15" customHeight="1">
      <c r="A9" s="903"/>
      <c r="B9" s="903"/>
      <c r="C9" s="903"/>
      <c r="D9" s="903"/>
      <c r="E9" s="903"/>
      <c r="F9" s="903"/>
      <c r="G9" s="903"/>
      <c r="H9" s="903"/>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895" t="s">
        <v>20</v>
      </c>
      <c r="C11" s="896"/>
      <c r="D11" s="896"/>
      <c r="E11" s="896"/>
      <c r="F11" s="896"/>
      <c r="G11" s="896"/>
      <c r="H11" s="897"/>
      <c r="I11" s="401" t="s">
        <v>159</v>
      </c>
      <c r="J11" s="401" t="s">
        <v>148</v>
      </c>
    </row>
    <row r="12" spans="1:19" ht="12">
      <c r="A12" s="402">
        <f>A11+0.01</f>
        <v>1.01</v>
      </c>
      <c r="B12" s="403" t="s">
        <v>422</v>
      </c>
      <c r="C12" s="404" t="s">
        <v>482</v>
      </c>
      <c r="D12" s="405">
        <v>5</v>
      </c>
      <c r="E12" s="406">
        <f>'A.P.U.'!I50</f>
        <v>5000</v>
      </c>
      <c r="F12" s="406">
        <f>'A.P.U.'!I50</f>
        <v>5000</v>
      </c>
      <c r="G12" s="406">
        <f>F12*D12</f>
        <v>25000</v>
      </c>
      <c r="H12" s="407">
        <f>F12*D12</f>
        <v>25000</v>
      </c>
      <c r="I12" s="401">
        <v>3000</v>
      </c>
      <c r="J12" s="401">
        <f>I12*$J$10</f>
        <v>2700</v>
      </c>
      <c r="K12" s="408"/>
      <c r="L12" s="386"/>
      <c r="M12" s="386"/>
      <c r="N12" s="386"/>
      <c r="O12" s="386"/>
      <c r="P12" s="386"/>
      <c r="Q12" s="386"/>
      <c r="R12" s="386"/>
      <c r="S12" s="386"/>
    </row>
    <row r="13" spans="1:19" ht="12">
      <c r="A13" s="402">
        <f>A11+0.01</f>
        <v>1.01</v>
      </c>
      <c r="B13" s="555" t="s">
        <v>424</v>
      </c>
      <c r="C13" s="422" t="s">
        <v>496</v>
      </c>
      <c r="D13" s="547">
        <v>5</v>
      </c>
      <c r="E13" s="545">
        <f>'A.P.U.'!I147</f>
        <v>6000</v>
      </c>
      <c r="F13" s="545">
        <f>'A.P.U.'!I147</f>
        <v>6000</v>
      </c>
      <c r="G13" s="545">
        <f>F13*D13</f>
        <v>30000</v>
      </c>
      <c r="H13" s="546">
        <f>F13*D13</f>
        <v>30000</v>
      </c>
      <c r="I13" s="401">
        <v>4500</v>
      </c>
      <c r="J13" s="401">
        <f>I13*$J$10</f>
        <v>4050</v>
      </c>
      <c r="K13" s="408"/>
      <c r="L13" s="386"/>
      <c r="M13" s="386"/>
      <c r="N13" s="386"/>
      <c r="O13" s="386"/>
      <c r="P13" s="386"/>
      <c r="Q13" s="386"/>
      <c r="R13" s="386"/>
      <c r="S13" s="386"/>
    </row>
    <row r="14" spans="1:14" ht="21" customHeight="1">
      <c r="A14" s="402">
        <f>A13+0.01</f>
        <v>1.02</v>
      </c>
      <c r="B14" s="394" t="s">
        <v>165</v>
      </c>
      <c r="C14" s="404" t="s">
        <v>483</v>
      </c>
      <c r="D14" s="405">
        <f>((D12+D13)*0.15)*1.4</f>
        <v>2.0999999999999996</v>
      </c>
      <c r="E14" s="406">
        <f>'A.P.U.'!I392</f>
        <v>9882</v>
      </c>
      <c r="F14" s="406">
        <v>6571.53</v>
      </c>
      <c r="G14" s="406">
        <f>F14*D14</f>
        <v>13800.212999999998</v>
      </c>
      <c r="H14" s="407">
        <f>F14*D14</f>
        <v>13800.212999999998</v>
      </c>
      <c r="I14" s="401">
        <v>8571.42857142857</v>
      </c>
      <c r="J14" s="401">
        <f>I14*$J$10</f>
        <v>7714.285714285714</v>
      </c>
      <c r="K14" s="408"/>
      <c r="L14" s="408"/>
      <c r="N14" s="409"/>
    </row>
    <row r="15" spans="1:14" ht="25.5" customHeight="1">
      <c r="A15" s="402">
        <f>A14+0.01</f>
        <v>1.03</v>
      </c>
      <c r="B15" s="394" t="s">
        <v>415</v>
      </c>
      <c r="C15" s="404" t="s">
        <v>482</v>
      </c>
      <c r="D15" s="405">
        <v>90</v>
      </c>
      <c r="E15" s="406">
        <f>'A.P.U.'!I441</f>
        <v>1360</v>
      </c>
      <c r="F15" s="406">
        <v>1360</v>
      </c>
      <c r="G15" s="406">
        <f>F15*D15</f>
        <v>122400</v>
      </c>
      <c r="H15" s="407">
        <f>F15*D15</f>
        <v>122400</v>
      </c>
      <c r="I15" s="410">
        <v>1600</v>
      </c>
      <c r="J15" s="401">
        <f>I15*$J$10</f>
        <v>1440</v>
      </c>
      <c r="K15" s="408"/>
      <c r="L15" s="408"/>
      <c r="N15" s="409"/>
    </row>
    <row r="16" spans="1:14" ht="12">
      <c r="A16" s="402">
        <f>A15+0.01</f>
        <v>1.04</v>
      </c>
      <c r="B16" s="411" t="s">
        <v>283</v>
      </c>
      <c r="C16" s="404" t="s">
        <v>3</v>
      </c>
      <c r="D16" s="405">
        <v>10</v>
      </c>
      <c r="E16" s="406">
        <f>'A.P.U.'!I973</f>
        <v>6674.0625</v>
      </c>
      <c r="F16" s="406">
        <v>5000</v>
      </c>
      <c r="G16" s="406">
        <f>F16*D16</f>
        <v>50000</v>
      </c>
      <c r="H16" s="407">
        <f>F16*D16</f>
        <v>50000</v>
      </c>
      <c r="I16" s="410">
        <v>5650</v>
      </c>
      <c r="J16" s="401">
        <f>I16*$J$10</f>
        <v>5085</v>
      </c>
      <c r="K16" s="408"/>
      <c r="L16" s="408"/>
      <c r="N16" s="409"/>
    </row>
    <row r="17" spans="1:14" ht="12">
      <c r="A17" s="402"/>
      <c r="B17" s="411"/>
      <c r="C17" s="413"/>
      <c r="D17" s="413"/>
      <c r="F17" s="415" t="s">
        <v>13</v>
      </c>
      <c r="G17" s="416"/>
      <c r="H17" s="417">
        <f>SUM(H12:H16)</f>
        <v>241200.213</v>
      </c>
      <c r="I17" s="410"/>
      <c r="J17" s="401"/>
      <c r="K17" s="408"/>
      <c r="L17" s="408"/>
      <c r="N17" s="409"/>
    </row>
    <row r="18" spans="1:14" ht="12">
      <c r="A18" s="418">
        <v>2</v>
      </c>
      <c r="B18" s="419" t="s">
        <v>446</v>
      </c>
      <c r="C18" s="413"/>
      <c r="D18" s="413"/>
      <c r="E18" s="416"/>
      <c r="F18" s="420"/>
      <c r="G18" s="416"/>
      <c r="H18" s="421"/>
      <c r="I18" s="410"/>
      <c r="J18" s="401"/>
      <c r="K18" s="408"/>
      <c r="L18" s="408"/>
      <c r="N18" s="409"/>
    </row>
    <row r="19" spans="1:14" ht="74.25" customHeight="1">
      <c r="A19" s="402">
        <f>A18+0.01</f>
        <v>2.01</v>
      </c>
      <c r="B19" s="394" t="s">
        <v>427</v>
      </c>
      <c r="C19" s="422" t="s">
        <v>146</v>
      </c>
      <c r="D19" s="423">
        <v>0</v>
      </c>
      <c r="E19" s="406">
        <f>'A.P.U.'!AC296</f>
        <v>92547</v>
      </c>
      <c r="F19" s="406">
        <f>'A.P.U.'!AC296</f>
        <v>92547</v>
      </c>
      <c r="G19" s="406">
        <f>F19*D19</f>
        <v>0</v>
      </c>
      <c r="H19" s="407">
        <f>F19*D19</f>
        <v>0</v>
      </c>
      <c r="I19" s="410">
        <v>8500</v>
      </c>
      <c r="J19" s="401">
        <f>I19*$J$10</f>
        <v>7650</v>
      </c>
      <c r="K19" s="408"/>
      <c r="L19" s="408"/>
      <c r="N19" s="409"/>
    </row>
    <row r="20" spans="1:14" ht="66.75" customHeight="1">
      <c r="A20" s="402">
        <f>A19+0.01</f>
        <v>2.0199999999999996</v>
      </c>
      <c r="B20" s="424" t="s">
        <v>430</v>
      </c>
      <c r="C20" s="404" t="s">
        <v>482</v>
      </c>
      <c r="D20" s="405">
        <v>0</v>
      </c>
      <c r="E20" s="406">
        <f>'A.P.U.'!AW196</f>
        <v>48300</v>
      </c>
      <c r="F20" s="406">
        <f>'A.P.U.'!AW196</f>
        <v>48300</v>
      </c>
      <c r="G20" s="406">
        <f>F20*D20</f>
        <v>0</v>
      </c>
      <c r="H20" s="407">
        <f>F20*D20</f>
        <v>0</v>
      </c>
      <c r="I20" s="401">
        <v>20000</v>
      </c>
      <c r="J20" s="401">
        <f>I20*$J$10</f>
        <v>18000</v>
      </c>
      <c r="K20" s="408"/>
      <c r="L20" s="408"/>
      <c r="N20" s="409"/>
    </row>
    <row r="21" spans="1:14" ht="12">
      <c r="A21" s="418"/>
      <c r="B21" s="419"/>
      <c r="C21" s="413"/>
      <c r="D21" s="413"/>
      <c r="E21" s="416"/>
      <c r="F21" s="425" t="s">
        <v>13</v>
      </c>
      <c r="G21" s="416"/>
      <c r="H21" s="417">
        <f>SUM(H19:H20)</f>
        <v>0</v>
      </c>
      <c r="I21" s="410"/>
      <c r="J21" s="401"/>
      <c r="K21" s="408"/>
      <c r="L21" s="408"/>
      <c r="N21" s="409"/>
    </row>
    <row r="22" spans="1:14" ht="12">
      <c r="A22" s="418">
        <v>3</v>
      </c>
      <c r="B22" s="419" t="s">
        <v>382</v>
      </c>
      <c r="C22" s="413"/>
      <c r="D22" s="413"/>
      <c r="E22" s="416"/>
      <c r="F22" s="420"/>
      <c r="G22" s="416"/>
      <c r="H22" s="421"/>
      <c r="I22" s="410"/>
      <c r="J22" s="401"/>
      <c r="K22" s="408"/>
      <c r="L22" s="408"/>
      <c r="N22" s="409"/>
    </row>
    <row r="23" spans="1:14" ht="39.75" customHeight="1">
      <c r="A23" s="402">
        <f>A22+0.01</f>
        <v>3.01</v>
      </c>
      <c r="B23" s="426" t="str">
        <f>UPPER("Sumistro e instalación de sanitario completo Ref. STILO 30535 Color: BONE, incluye  acople de manguera y accesorios")</f>
        <v>SUMISTRO E INSTALACIÓN DE SANITARIO COMPLETO REF. STILO 30535 COLOR: BONE, INCLUYE  ACOPLE DE MANGUERA Y ACCESORIOS</v>
      </c>
      <c r="C23" s="404" t="s">
        <v>2</v>
      </c>
      <c r="D23" s="423">
        <v>2</v>
      </c>
      <c r="E23" s="406">
        <f>'A.P.U.'!AW296</f>
        <v>278754</v>
      </c>
      <c r="F23" s="406">
        <v>432618</v>
      </c>
      <c r="G23" s="406">
        <f>F23*D23</f>
        <v>865236</v>
      </c>
      <c r="H23" s="407">
        <f>D23*F23</f>
        <v>865236</v>
      </c>
      <c r="I23" s="410">
        <v>12000</v>
      </c>
      <c r="J23" s="401">
        <f>I23*$J$10</f>
        <v>10800</v>
      </c>
      <c r="K23" s="408"/>
      <c r="L23" s="408"/>
      <c r="N23" s="409"/>
    </row>
    <row r="24" spans="1:103" ht="62.25" customHeight="1">
      <c r="A24" s="402">
        <f>A23+0.01</f>
        <v>3.0199999999999996</v>
      </c>
      <c r="B24" s="274"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4" s="538" t="s">
        <v>129</v>
      </c>
      <c r="D24" s="539">
        <v>2</v>
      </c>
      <c r="E24" s="275">
        <v>237886</v>
      </c>
      <c r="F24" s="406">
        <v>237886</v>
      </c>
      <c r="G24" s="406"/>
      <c r="H24" s="407">
        <f>D24*F24</f>
        <v>475772</v>
      </c>
      <c r="I24" s="410"/>
      <c r="J24" s="401"/>
      <c r="K24" s="408"/>
      <c r="L24" s="408"/>
      <c r="N24" s="409"/>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row>
    <row r="25" spans="1:103" ht="21" customHeight="1">
      <c r="A25" s="402"/>
      <c r="B25" s="274"/>
      <c r="C25" s="538"/>
      <c r="D25" s="539"/>
      <c r="E25" s="275"/>
      <c r="F25" s="415" t="s">
        <v>13</v>
      </c>
      <c r="G25" s="406"/>
      <c r="H25" s="407">
        <f>SUM(H23:H24)</f>
        <v>1341008</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12">
      <c r="A26" s="400">
        <v>4</v>
      </c>
      <c r="B26" s="904" t="s">
        <v>224</v>
      </c>
      <c r="C26" s="904"/>
      <c r="D26" s="904"/>
      <c r="E26" s="904"/>
      <c r="F26" s="904"/>
      <c r="G26" s="904"/>
      <c r="H26" s="904"/>
      <c r="I26" s="428"/>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54" customHeight="1">
      <c r="A27" s="541">
        <f aca="true" t="shared" si="0" ref="A27:A32">A26+0.01</f>
        <v>4.01</v>
      </c>
      <c r="B27" s="542" t="str">
        <f>UPPER("Viga de cimentacion en concreto  de 20X 20 incluye formaleta, concreto de 3000psi")</f>
        <v>VIGA DE CIMENTACION EN CONCRETO  DE 20X 20 INCLUYE FORMALETA, CONCRETO DE 3000PSI</v>
      </c>
      <c r="C27" s="422" t="s">
        <v>3</v>
      </c>
      <c r="D27" s="547">
        <v>3</v>
      </c>
      <c r="E27" s="545">
        <f>'A.P.U.'!S147</f>
        <v>61000</v>
      </c>
      <c r="F27" s="545">
        <v>39800</v>
      </c>
      <c r="G27" s="545">
        <f>F27*D27</f>
        <v>119400</v>
      </c>
      <c r="H27" s="546">
        <f aca="true" t="shared" si="1" ref="H27:H32">D27*F27</f>
        <v>119400</v>
      </c>
      <c r="I27" s="401">
        <v>9000</v>
      </c>
      <c r="J27" s="401">
        <f aca="true" t="shared" si="2" ref="J27:J48">I27*$J$10</f>
        <v>8100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 t="shared" si="0"/>
        <v>4.02</v>
      </c>
      <c r="B28" s="542" t="str">
        <f>UPPER("Viga de amarre en concreto de 20X 12 incluye formaleta, concreto de 3000psi ")</f>
        <v>VIGA DE AMARRE EN CONCRETO DE 20X 12 INCLUYE FORMALETA, CONCRETO DE 3000PSI </v>
      </c>
      <c r="C28" s="422" t="s">
        <v>3</v>
      </c>
      <c r="D28" s="547">
        <v>3</v>
      </c>
      <c r="E28" s="545">
        <f>'A.P.U.'!S196</f>
        <v>104000</v>
      </c>
      <c r="F28" s="545">
        <v>48000</v>
      </c>
      <c r="G28" s="545">
        <f>F28*D28</f>
        <v>144000</v>
      </c>
      <c r="H28" s="546">
        <f t="shared" si="1"/>
        <v>144000</v>
      </c>
      <c r="I28" s="401">
        <v>15000</v>
      </c>
      <c r="J28" s="401">
        <f t="shared" si="2"/>
        <v>13500</v>
      </c>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59.25" customHeight="1">
      <c r="A29" s="541">
        <f t="shared" si="0"/>
        <v>4.029999999999999</v>
      </c>
      <c r="B29" s="535" t="s">
        <v>499</v>
      </c>
      <c r="C29" s="404" t="s">
        <v>3</v>
      </c>
      <c r="D29" s="423">
        <v>7.2</v>
      </c>
      <c r="E29" s="406">
        <f>'A.P.U.'!S441</f>
        <v>57583.5</v>
      </c>
      <c r="F29" s="406">
        <v>43188</v>
      </c>
      <c r="G29" s="406">
        <f>F29*D29</f>
        <v>310953.60000000003</v>
      </c>
      <c r="H29" s="407">
        <f t="shared" si="1"/>
        <v>310953.60000000003</v>
      </c>
      <c r="I29" s="410">
        <v>10000</v>
      </c>
      <c r="J29" s="401">
        <f t="shared" si="2"/>
        <v>9000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75" customHeight="1">
      <c r="A30" s="541">
        <f t="shared" si="0"/>
        <v>4.039999999999999</v>
      </c>
      <c r="B30" s="542" t="s">
        <v>503</v>
      </c>
      <c r="C30" s="422" t="s">
        <v>496</v>
      </c>
      <c r="D30" s="543">
        <v>30</v>
      </c>
      <c r="E30" s="544">
        <f>'A.P.U.'!S538</f>
        <v>45550</v>
      </c>
      <c r="F30" s="545">
        <v>34163</v>
      </c>
      <c r="G30" s="545">
        <f>F30*D30</f>
        <v>1024890</v>
      </c>
      <c r="H30" s="546">
        <f t="shared" si="1"/>
        <v>1024890</v>
      </c>
      <c r="I30" s="410">
        <v>13800</v>
      </c>
      <c r="J30" s="401">
        <f t="shared" si="2"/>
        <v>12420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9.75" customHeight="1">
      <c r="A31" s="541">
        <f t="shared" si="0"/>
        <v>4.049999999999999</v>
      </c>
      <c r="B31" s="542" t="s">
        <v>500</v>
      </c>
      <c r="C31" s="422" t="s">
        <v>338</v>
      </c>
      <c r="D31" s="543">
        <v>150</v>
      </c>
      <c r="E31" s="544"/>
      <c r="F31" s="545">
        <v>3500</v>
      </c>
      <c r="G31" s="545"/>
      <c r="H31" s="546">
        <f t="shared" si="1"/>
        <v>525000</v>
      </c>
      <c r="I31" s="410"/>
      <c r="J31" s="401"/>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9.75" customHeight="1">
      <c r="A32" s="541">
        <f t="shared" si="0"/>
        <v>4.059999999999999</v>
      </c>
      <c r="B32" s="560" t="str">
        <f>UPPER("Correa en perfil estructural Cajón tipo PHR-C120X60-3mm Calibre 11 incluye instalación y acople a cercha.")</f>
        <v>CORREA EN PERFIL ESTRUCTURAL CAJÓN TIPO PHR-C120X60-3MM CALIBRE 11 INCLUYE INSTALACIÓN Y ACOPLE A CERCHA.</v>
      </c>
      <c r="C32" s="422" t="s">
        <v>3</v>
      </c>
      <c r="D32" s="543">
        <v>18</v>
      </c>
      <c r="E32" s="544"/>
      <c r="F32" s="545">
        <v>22000</v>
      </c>
      <c r="G32" s="545"/>
      <c r="H32" s="546">
        <f t="shared" si="1"/>
        <v>396000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12">
      <c r="A33" s="402"/>
      <c r="B33" s="394"/>
      <c r="C33" s="404"/>
      <c r="D33" s="404"/>
      <c r="F33" s="420" t="s">
        <v>13</v>
      </c>
      <c r="G33" s="406"/>
      <c r="H33" s="417">
        <f>SUM(H27:H32)</f>
        <v>2520243.6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0">
        <v>5</v>
      </c>
      <c r="B34" s="904" t="s">
        <v>225</v>
      </c>
      <c r="C34" s="904"/>
      <c r="D34" s="904"/>
      <c r="E34" s="904"/>
      <c r="F34" s="904"/>
      <c r="G34" s="904"/>
      <c r="H34" s="904"/>
      <c r="I34" s="428"/>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27" customHeight="1">
      <c r="A35" s="402">
        <f>A34+0.01</f>
        <v>5.01</v>
      </c>
      <c r="B35" s="394" t="str">
        <f>UPPER("Muro en mamposteria tipo soga con ladrillo de  6x12x25 mortero de 1:4")</f>
        <v>MURO EN MAMPOSTERIA TIPO SOGA CON LADRILLO DE  6X12X25 MORTERO DE 1:4</v>
      </c>
      <c r="C35" s="404" t="s">
        <v>482</v>
      </c>
      <c r="D35" s="405">
        <f>13+29</f>
        <v>42</v>
      </c>
      <c r="E35" s="406">
        <f>'A.P.U.'!AC50</f>
        <v>27135</v>
      </c>
      <c r="F35" s="406">
        <f>'A.P.U.'!AC50</f>
        <v>27135</v>
      </c>
      <c r="G35" s="406">
        <f>F35*D35</f>
        <v>1139670</v>
      </c>
      <c r="H35" s="407">
        <f>D35*F35</f>
        <v>1139670</v>
      </c>
      <c r="I35" s="401">
        <v>5500</v>
      </c>
      <c r="J35" s="401">
        <f t="shared" si="2"/>
        <v>4950</v>
      </c>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9" customHeight="1">
      <c r="A36" s="402">
        <f>A35+0.01</f>
        <v>5.02</v>
      </c>
      <c r="B36" s="394" t="str">
        <f>UPPER("Repello muros morteros 1:3")</f>
        <v>REPELLO MUROS MORTEROS 1:3</v>
      </c>
      <c r="C36" s="404" t="s">
        <v>482</v>
      </c>
      <c r="D36" s="405">
        <f>(D35)*2*1.05</f>
        <v>88.2</v>
      </c>
      <c r="E36" s="406">
        <f>'A.P.U.'!AC147</f>
        <v>14821</v>
      </c>
      <c r="F36" s="406">
        <f>'A.P.U.'!AC147</f>
        <v>14821</v>
      </c>
      <c r="G36" s="406">
        <f>F36*D36</f>
        <v>1307212.2</v>
      </c>
      <c r="H36" s="407">
        <f>D36*F36</f>
        <v>1307212.2</v>
      </c>
      <c r="I36" s="401">
        <v>3000</v>
      </c>
      <c r="J36" s="401">
        <f t="shared" si="2"/>
        <v>2700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0.75" customHeight="1">
      <c r="A37" s="402">
        <f>A36+0.01</f>
        <v>5.029999999999999</v>
      </c>
      <c r="B37" s="394" t="str">
        <f>UPPER("Estuco plastico para muros con Estuco plastico de sika")</f>
        <v>ESTUCO PLASTICO PARA MUROS CON ESTUCO PLASTICO DE SIKA</v>
      </c>
      <c r="C37" s="404" t="s">
        <v>482</v>
      </c>
      <c r="D37" s="405">
        <f>(D35)*2*1.05</f>
        <v>88.2</v>
      </c>
      <c r="E37" s="406">
        <f>'A.P.U.'!AC196</f>
        <v>4120</v>
      </c>
      <c r="F37" s="406">
        <f>'A.P.U.'!AC196</f>
        <v>4120</v>
      </c>
      <c r="G37" s="406">
        <f>F37*D37</f>
        <v>363384</v>
      </c>
      <c r="H37" s="407">
        <f>D37*F37</f>
        <v>363384</v>
      </c>
      <c r="I37" s="401">
        <v>4000</v>
      </c>
      <c r="J37" s="401">
        <f t="shared" si="2"/>
        <v>3600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27" customHeight="1">
      <c r="A38" s="402">
        <f>A37+0.01</f>
        <v>5.039999999999999</v>
      </c>
      <c r="B38" s="394" t="str">
        <f>UPPER("Pintura blanca tipo vinilo I a 3 manos. ")</f>
        <v>PINTURA BLANCA TIPO VINILO I A 3 MANOS. </v>
      </c>
      <c r="C38" s="404" t="s">
        <v>482</v>
      </c>
      <c r="D38" s="405">
        <f>(D35)*2*1.05+228</f>
        <v>316.2</v>
      </c>
      <c r="E38" s="406">
        <f>'A.P.U.'!AC246</f>
        <v>4831</v>
      </c>
      <c r="F38" s="406">
        <f>'A.P.U.'!AC246</f>
        <v>4831</v>
      </c>
      <c r="G38" s="406">
        <f>F38*D38</f>
        <v>1527562.2</v>
      </c>
      <c r="H38" s="407">
        <f>D38*F38</f>
        <v>1527562.2</v>
      </c>
      <c r="I38" s="410">
        <v>2000</v>
      </c>
      <c r="J38" s="401">
        <f t="shared" si="2"/>
        <v>1800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8:103" ht="12">
      <c r="H39" s="433"/>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12">
      <c r="A40" s="402"/>
      <c r="B40" s="394"/>
      <c r="C40" s="404"/>
      <c r="D40" s="404"/>
      <c r="F40" s="420" t="s">
        <v>13</v>
      </c>
      <c r="G40" s="406"/>
      <c r="H40" s="417">
        <f>SUM(H35:H39)</f>
        <v>4337828.4</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24" customHeight="1">
      <c r="A41" s="400">
        <v>6</v>
      </c>
      <c r="B41" s="904" t="s">
        <v>281</v>
      </c>
      <c r="C41" s="904"/>
      <c r="D41" s="904"/>
      <c r="E41" s="904"/>
      <c r="F41" s="904"/>
      <c r="G41" s="904"/>
      <c r="H41" s="904"/>
      <c r="I41" s="428"/>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52.5" customHeight="1">
      <c r="A42" s="402">
        <f>A41+0.01</f>
        <v>6.01</v>
      </c>
      <c r="B42" s="394" t="s">
        <v>428</v>
      </c>
      <c r="C42" s="404" t="s">
        <v>482</v>
      </c>
      <c r="D42" s="405">
        <v>0</v>
      </c>
      <c r="E42" s="406">
        <f>'A.P.U.'!AM50</f>
        <v>37000</v>
      </c>
      <c r="F42" s="406">
        <f>'A.P.U.'!AM50</f>
        <v>37000</v>
      </c>
      <c r="G42" s="406">
        <f>F42*D42</f>
        <v>0</v>
      </c>
      <c r="H42" s="407">
        <f>D42*F42</f>
        <v>0</v>
      </c>
      <c r="I42" s="401">
        <v>8000</v>
      </c>
      <c r="J42" s="401">
        <f t="shared" si="2"/>
        <v>7200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6.02</v>
      </c>
      <c r="B43" s="535" t="s">
        <v>501</v>
      </c>
      <c r="C43" s="404" t="s">
        <v>482</v>
      </c>
      <c r="D43" s="405">
        <v>3</v>
      </c>
      <c r="E43" s="406">
        <f>'A.P.U.'!AM147</f>
        <v>37000</v>
      </c>
      <c r="F43" s="406">
        <v>49813</v>
      </c>
      <c r="G43" s="406">
        <f>F43*D43</f>
        <v>149439</v>
      </c>
      <c r="H43" s="407">
        <f>D43*F43</f>
        <v>149439</v>
      </c>
      <c r="I43" s="401">
        <v>10000</v>
      </c>
      <c r="J43" s="401">
        <f t="shared" si="2"/>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4.25" customHeight="1">
      <c r="A44" s="402">
        <f>A43+0.01</f>
        <v>6.029999999999999</v>
      </c>
      <c r="B44" s="535" t="str">
        <f>UPPER("Suministro e instalación de cerámica Valencia primera calidad de 0.20 x 0.30, color beige para muros ref. 286019001")</f>
        <v>SUMINISTRO E INSTALACIÓN DE CERÁMICA VALENCIA PRIMERA CALIDAD DE 0.20 X 0.30, COLOR BEIGE PARA MUROS REF. 286019001</v>
      </c>
      <c r="C44" s="404" t="s">
        <v>482</v>
      </c>
      <c r="D44" s="405">
        <v>14</v>
      </c>
      <c r="E44" s="406">
        <f>'A.P.U.'!AM196</f>
        <v>64230</v>
      </c>
      <c r="F44" s="406">
        <v>36260</v>
      </c>
      <c r="G44" s="406">
        <f>F44*D44</f>
        <v>507640</v>
      </c>
      <c r="H44" s="407">
        <f>D44*F44</f>
        <v>507640</v>
      </c>
      <c r="I44" s="401">
        <v>10000</v>
      </c>
      <c r="J44" s="401">
        <f t="shared" si="2"/>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SUM(H42:H44)</f>
        <v>657079</v>
      </c>
      <c r="I45" s="401"/>
      <c r="J45" s="401">
        <f t="shared" si="2"/>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7</v>
      </c>
      <c r="B46" s="904" t="s">
        <v>442</v>
      </c>
      <c r="C46" s="904"/>
      <c r="D46" s="904"/>
      <c r="E46" s="904"/>
      <c r="F46" s="904"/>
      <c r="G46" s="904"/>
      <c r="H46" s="904"/>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0" customHeight="1">
      <c r="A47" s="402">
        <f>A46+0.01</f>
        <v>7.01</v>
      </c>
      <c r="B47" s="434" t="s">
        <v>411</v>
      </c>
      <c r="C47" s="422" t="s">
        <v>146</v>
      </c>
      <c r="D47" s="547">
        <v>10</v>
      </c>
      <c r="E47" s="545">
        <f>'A.P.U.'!AW50</f>
        <v>147107.6</v>
      </c>
      <c r="F47" s="545">
        <v>147107.6</v>
      </c>
      <c r="G47" s="545">
        <f>F47*D47</f>
        <v>1471076</v>
      </c>
      <c r="H47" s="546">
        <f>D47*F47</f>
        <v>1471076</v>
      </c>
      <c r="I47" s="401">
        <v>8000</v>
      </c>
      <c r="J47" s="401">
        <f t="shared" si="2"/>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f>A47+0.01</f>
        <v>7.02</v>
      </c>
      <c r="B48" s="394" t="str">
        <f>UPPER("Suministro e instalacion Ventana en aluminio anodizado  natural en material de  vidrio en 5mm templado.")</f>
        <v>SUMINISTRO E INSTALACION VENTANA EN ALUMINIO ANODIZADO  NATURAL EN MATERIAL DE  VIDRIO EN 5MM TEMPLADO.</v>
      </c>
      <c r="C48" s="422" t="s">
        <v>146</v>
      </c>
      <c r="D48" s="547">
        <v>0</v>
      </c>
      <c r="E48" s="545">
        <f>'A.P.U.'!AW147</f>
        <v>165171.875</v>
      </c>
      <c r="F48" s="545">
        <v>230000</v>
      </c>
      <c r="G48" s="545">
        <f>F48*D48</f>
        <v>0</v>
      </c>
      <c r="H48" s="546">
        <f>D48*F48</f>
        <v>0</v>
      </c>
      <c r="I48" s="401">
        <v>17500</v>
      </c>
      <c r="J48" s="401">
        <f t="shared" si="2"/>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24.75" customHeight="1">
      <c r="A49" s="402"/>
      <c r="B49" s="394"/>
      <c r="C49" s="404"/>
      <c r="D49" s="404"/>
      <c r="F49" s="420" t="s">
        <v>13</v>
      </c>
      <c r="G49" s="406"/>
      <c r="H49" s="417">
        <f>SUM(H47:H48)</f>
        <v>1471076</v>
      </c>
      <c r="I49" s="410"/>
      <c r="J49" s="401"/>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00">
        <v>8</v>
      </c>
      <c r="B50" s="436" t="s">
        <v>444</v>
      </c>
      <c r="C50" s="404"/>
      <c r="D50" s="404"/>
      <c r="F50" s="420"/>
      <c r="G50" s="406"/>
      <c r="H50" s="417"/>
      <c r="I50" s="428"/>
      <c r="J50" s="401"/>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0.25" customHeight="1">
      <c r="A51" s="402">
        <f>A50+0.01</f>
        <v>8.01</v>
      </c>
      <c r="B51" s="394" t="str">
        <f>UPPER("Bajantes aguas lluvias 4 pvc")</f>
        <v>BAJANTES AGUAS LLUVIAS 4 PVC</v>
      </c>
      <c r="C51" s="404" t="s">
        <v>3</v>
      </c>
      <c r="D51" s="405">
        <v>20</v>
      </c>
      <c r="E51" s="406">
        <f>'A.P.U.'!BG50</f>
        <v>12550</v>
      </c>
      <c r="F51" s="406">
        <v>12550</v>
      </c>
      <c r="G51" s="406">
        <f>F51*D51</f>
        <v>251000</v>
      </c>
      <c r="H51" s="407">
        <f>D51*F51</f>
        <v>251000</v>
      </c>
      <c r="I51" s="401">
        <v>6500</v>
      </c>
      <c r="J51" s="401">
        <f>I51*$J$10</f>
        <v>5850</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21" customHeight="1">
      <c r="A52" s="402"/>
      <c r="B52" s="394"/>
      <c r="C52" s="404"/>
      <c r="D52" s="405"/>
      <c r="E52" s="406"/>
      <c r="F52" s="425" t="s">
        <v>13</v>
      </c>
      <c r="G52" s="406"/>
      <c r="H52" s="417">
        <f>SUM(H51:H51)</f>
        <v>251000</v>
      </c>
      <c r="I52" s="401"/>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37"/>
      <c r="B53" s="438"/>
      <c r="C53" s="439"/>
      <c r="D53" s="439"/>
      <c r="F53" s="440"/>
      <c r="H53" s="441"/>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37"/>
      <c r="B54" s="438"/>
      <c r="C54" s="888" t="s">
        <v>361</v>
      </c>
      <c r="D54" s="888"/>
      <c r="E54" s="888"/>
      <c r="F54" s="888"/>
      <c r="G54" s="406"/>
      <c r="H54" s="417">
        <f>H52+H49+H45+H40+H33+H21+H17</f>
        <v>9478427.213</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43">
        <v>3</v>
      </c>
      <c r="B55" s="892" t="s">
        <v>382</v>
      </c>
      <c r="C55" s="893"/>
      <c r="D55" s="893"/>
      <c r="E55" s="893"/>
      <c r="F55" s="893"/>
      <c r="G55" s="894"/>
      <c r="H55" s="453"/>
      <c r="I55" s="382">
        <v>193687.2</v>
      </c>
      <c r="K55" s="408"/>
      <c r="L55" s="408"/>
      <c r="N55" s="409"/>
      <c r="CY55" s="386"/>
    </row>
    <row r="56" spans="1:103" ht="12">
      <c r="A56" s="444">
        <v>3.01</v>
      </c>
      <c r="B56" s="454" t="s">
        <v>383</v>
      </c>
      <c r="C56" s="455" t="s">
        <v>3</v>
      </c>
      <c r="D56" s="456">
        <v>5</v>
      </c>
      <c r="F56" s="406">
        <v>12105.45</v>
      </c>
      <c r="G56" s="406">
        <v>16</v>
      </c>
      <c r="H56" s="407">
        <f>D56*F56</f>
        <v>60527.25</v>
      </c>
      <c r="I56" s="382">
        <v>61597.8</v>
      </c>
      <c r="K56" s="408"/>
      <c r="L56" s="408"/>
      <c r="N56" s="409"/>
      <c r="CY56" s="386"/>
    </row>
    <row r="57" spans="1:103" ht="12">
      <c r="A57" s="444">
        <v>3.02</v>
      </c>
      <c r="B57" s="403" t="s">
        <v>406</v>
      </c>
      <c r="C57" s="445" t="s">
        <v>2</v>
      </c>
      <c r="D57" s="446">
        <v>6</v>
      </c>
      <c r="F57" s="406">
        <v>56700</v>
      </c>
      <c r="G57" s="406">
        <v>2</v>
      </c>
      <c r="H57" s="407">
        <f aca="true" t="shared" si="3" ref="H57:H62">D57*F57</f>
        <v>340200</v>
      </c>
      <c r="I57" s="382">
        <v>46098.92</v>
      </c>
      <c r="K57" s="408"/>
      <c r="L57" s="408"/>
      <c r="N57" s="409"/>
      <c r="CY57" s="386"/>
    </row>
    <row r="58" spans="1:103" ht="12">
      <c r="A58" s="444">
        <v>3.03</v>
      </c>
      <c r="B58" s="403" t="s">
        <v>404</v>
      </c>
      <c r="C58" s="445" t="s">
        <v>2</v>
      </c>
      <c r="D58" s="446">
        <v>2</v>
      </c>
      <c r="F58" s="406">
        <v>68200</v>
      </c>
      <c r="G58" s="406">
        <v>1</v>
      </c>
      <c r="H58" s="407">
        <f t="shared" si="3"/>
        <v>136400</v>
      </c>
      <c r="I58" s="382">
        <v>15153.872413793104</v>
      </c>
      <c r="K58" s="408"/>
      <c r="L58" s="408"/>
      <c r="N58" s="409"/>
      <c r="CY58" s="386"/>
    </row>
    <row r="59" spans="1:103" ht="12">
      <c r="A59" s="444">
        <v>3.04</v>
      </c>
      <c r="B59" s="403" t="s">
        <v>405</v>
      </c>
      <c r="C59" s="445" t="s">
        <v>3</v>
      </c>
      <c r="D59" s="446">
        <v>6</v>
      </c>
      <c r="F59" s="406">
        <v>10000</v>
      </c>
      <c r="G59" s="406">
        <v>2</v>
      </c>
      <c r="H59" s="407">
        <f t="shared" si="3"/>
        <v>60000</v>
      </c>
      <c r="I59" s="382">
        <v>200806.27862068967</v>
      </c>
      <c r="K59" s="408"/>
      <c r="L59" s="408"/>
      <c r="N59" s="409"/>
      <c r="CY59" s="386"/>
    </row>
    <row r="60" spans="1:103" ht="12">
      <c r="A60" s="444">
        <v>3.05</v>
      </c>
      <c r="B60" s="403" t="s">
        <v>407</v>
      </c>
      <c r="C60" s="445" t="s">
        <v>3</v>
      </c>
      <c r="D60" s="446">
        <v>6</v>
      </c>
      <c r="F60" s="406">
        <v>14000</v>
      </c>
      <c r="G60" s="406">
        <v>16</v>
      </c>
      <c r="H60" s="407">
        <f t="shared" si="3"/>
        <v>84000</v>
      </c>
      <c r="I60" s="382">
        <v>44604.82666666666</v>
      </c>
      <c r="K60" s="408"/>
      <c r="L60" s="408"/>
      <c r="N60" s="409"/>
      <c r="CY60" s="386"/>
    </row>
    <row r="61" spans="1:103" ht="12">
      <c r="A61" s="444">
        <v>3.06</v>
      </c>
      <c r="B61" s="403" t="s">
        <v>384</v>
      </c>
      <c r="C61" s="445" t="s">
        <v>2</v>
      </c>
      <c r="D61" s="446">
        <v>4</v>
      </c>
      <c r="F61" s="406">
        <v>22302.41333333333</v>
      </c>
      <c r="G61" s="406">
        <v>2</v>
      </c>
      <c r="H61" s="407">
        <f t="shared" si="3"/>
        <v>89209.65333333332</v>
      </c>
      <c r="I61" s="382">
        <v>217648.122</v>
      </c>
      <c r="K61" s="408"/>
      <c r="L61" s="408"/>
      <c r="N61" s="409"/>
      <c r="CY61" s="386"/>
    </row>
    <row r="62" spans="1:103" ht="24">
      <c r="A62" s="463">
        <v>3.07</v>
      </c>
      <c r="B62" s="561" t="s">
        <v>418</v>
      </c>
      <c r="C62" s="562" t="s">
        <v>2</v>
      </c>
      <c r="D62" s="466">
        <v>1</v>
      </c>
      <c r="F62" s="467">
        <v>256458</v>
      </c>
      <c r="G62" s="467">
        <v>1</v>
      </c>
      <c r="H62" s="468">
        <f t="shared" si="3"/>
        <v>256458</v>
      </c>
      <c r="I62" s="382">
        <v>79757.5</v>
      </c>
      <c r="K62" s="408"/>
      <c r="L62" s="408"/>
      <c r="N62" s="409"/>
      <c r="CY62" s="386"/>
    </row>
    <row r="63" spans="1:102" s="448" customFormat="1" ht="12">
      <c r="A63" s="563"/>
      <c r="B63" s="496"/>
      <c r="C63" s="413"/>
      <c r="D63" s="413"/>
      <c r="E63" s="416"/>
      <c r="F63" s="425" t="s">
        <v>13</v>
      </c>
      <c r="G63" s="416"/>
      <c r="H63" s="421">
        <f>SUM(H56:H62)</f>
        <v>1026794.9033333333</v>
      </c>
      <c r="I63" s="449"/>
      <c r="J63" s="450"/>
      <c r="K63" s="450"/>
      <c r="L63" s="451"/>
      <c r="M63" s="452"/>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row>
    <row r="64" spans="1:103" ht="12">
      <c r="A64" s="437"/>
      <c r="B64" s="438"/>
      <c r="C64" s="439"/>
      <c r="D64" s="471"/>
      <c r="E64" s="471"/>
      <c r="F64" s="471"/>
      <c r="G64" s="471"/>
      <c r="H64" s="441"/>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18">
        <v>9</v>
      </c>
      <c r="B65" s="472" t="s">
        <v>462</v>
      </c>
      <c r="C65" s="473"/>
      <c r="D65" s="474"/>
      <c r="E65" s="475"/>
      <c r="F65" s="475"/>
      <c r="G65" s="540"/>
      <c r="H65" s="417"/>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36" t="s">
        <v>476</v>
      </c>
      <c r="C66" s="404"/>
      <c r="D66" s="404"/>
      <c r="E66" s="406"/>
      <c r="F66" s="405"/>
      <c r="G66" s="406"/>
      <c r="H66" s="406"/>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77">
        <f>A65+0.01</f>
        <v>9.01</v>
      </c>
      <c r="B67" s="378" t="s">
        <v>463</v>
      </c>
      <c r="C67" s="478" t="s">
        <v>129</v>
      </c>
      <c r="D67" s="478">
        <v>2</v>
      </c>
      <c r="E67" s="479" t="e">
        <f>+#REF!</f>
        <v>#REF!</v>
      </c>
      <c r="F67" s="479">
        <v>214230</v>
      </c>
      <c r="G67" s="471"/>
      <c r="H67" s="480">
        <f>D67*F67</f>
        <v>428460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aca="true" t="shared" si="4" ref="A68:A74">A67+0.01</f>
        <v>9.02</v>
      </c>
      <c r="B68" s="379" t="s">
        <v>464</v>
      </c>
      <c r="C68" s="482" t="s">
        <v>129</v>
      </c>
      <c r="D68" s="474">
        <v>0</v>
      </c>
      <c r="E68" s="475">
        <f>+F30</f>
        <v>34163</v>
      </c>
      <c r="F68" s="475">
        <v>158330</v>
      </c>
      <c r="G68" s="471"/>
      <c r="H68" s="407">
        <f aca="true" t="shared" si="5" ref="H68:H74">D68*F68</f>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9.03</v>
      </c>
      <c r="B69" s="374" t="s">
        <v>465</v>
      </c>
      <c r="C69" s="482" t="s">
        <v>129</v>
      </c>
      <c r="D69" s="474">
        <v>0</v>
      </c>
      <c r="E69" s="483" t="str">
        <f>+F45</f>
        <v>SUBTOTAL</v>
      </c>
      <c r="F69" s="484">
        <v>56230</v>
      </c>
      <c r="G69" s="471"/>
      <c r="H69" s="407">
        <f t="shared" si="5"/>
        <v>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9.04</v>
      </c>
      <c r="B70" s="375" t="s">
        <v>466</v>
      </c>
      <c r="C70" s="482" t="s">
        <v>129</v>
      </c>
      <c r="D70" s="474">
        <v>0</v>
      </c>
      <c r="E70" s="483" t="e">
        <f>+#REF!</f>
        <v>#REF!</v>
      </c>
      <c r="F70" s="484">
        <v>161994</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81">
        <f t="shared" si="4"/>
        <v>9.049999999999999</v>
      </c>
      <c r="B71" s="374" t="s">
        <v>467</v>
      </c>
      <c r="C71" s="482" t="s">
        <v>129</v>
      </c>
      <c r="D71" s="474">
        <v>0</v>
      </c>
      <c r="E71" s="483" t="e">
        <f>+#REF!</f>
        <v>#REF!</v>
      </c>
      <c r="F71" s="484">
        <v>60000</v>
      </c>
      <c r="G71" s="471"/>
      <c r="H71" s="407">
        <f t="shared" si="5"/>
        <v>0</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81">
        <f t="shared" si="4"/>
        <v>9.059999999999999</v>
      </c>
      <c r="B72" s="364" t="s">
        <v>468</v>
      </c>
      <c r="C72" s="482" t="s">
        <v>129</v>
      </c>
      <c r="D72" s="474">
        <v>0</v>
      </c>
      <c r="E72" s="475" t="e">
        <f>#REF!</f>
        <v>#REF!</v>
      </c>
      <c r="F72" s="475">
        <v>20000</v>
      </c>
      <c r="G72" s="471"/>
      <c r="H72" s="407">
        <f t="shared" si="5"/>
        <v>0</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81">
        <f t="shared" si="4"/>
        <v>9.069999999999999</v>
      </c>
      <c r="B73" s="364" t="s">
        <v>469</v>
      </c>
      <c r="C73" s="482" t="s">
        <v>129</v>
      </c>
      <c r="D73" s="474">
        <v>0</v>
      </c>
      <c r="E73" s="475">
        <f>+F57</f>
        <v>56700</v>
      </c>
      <c r="F73" s="475">
        <v>40000</v>
      </c>
      <c r="G73" s="471"/>
      <c r="H73" s="407">
        <f t="shared" si="5"/>
        <v>0</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81">
        <f t="shared" si="4"/>
        <v>9.079999999999998</v>
      </c>
      <c r="B74" s="364" t="s">
        <v>475</v>
      </c>
      <c r="C74" s="482" t="s">
        <v>129</v>
      </c>
      <c r="D74" s="474">
        <v>0</v>
      </c>
      <c r="E74" s="475" t="e">
        <f>+#REF!</f>
        <v>#REF!</v>
      </c>
      <c r="F74" s="475">
        <v>559933</v>
      </c>
      <c r="G74" s="471"/>
      <c r="H74" s="407">
        <f t="shared" si="5"/>
        <v>0</v>
      </c>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402"/>
      <c r="B75" s="365" t="s">
        <v>460</v>
      </c>
      <c r="C75" s="487"/>
      <c r="D75" s="488"/>
      <c r="E75" s="489"/>
      <c r="F75" s="489"/>
      <c r="G75" s="471"/>
      <c r="H75" s="417">
        <f>SUM(H67:H74)</f>
        <v>428460</v>
      </c>
      <c r="K75" s="408"/>
      <c r="L75" s="408"/>
      <c r="N75" s="409"/>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02"/>
      <c r="B76" s="493" t="s">
        <v>461</v>
      </c>
      <c r="C76" s="488"/>
      <c r="D76" s="488"/>
      <c r="E76" s="475"/>
      <c r="F76" s="489"/>
      <c r="G76" s="540"/>
      <c r="H76" s="417">
        <f>H75</f>
        <v>428460</v>
      </c>
      <c r="K76" s="408"/>
      <c r="L76" s="408"/>
      <c r="N76" s="409"/>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37"/>
      <c r="B77" s="438"/>
      <c r="C77" s="439"/>
      <c r="D77" s="439"/>
      <c r="F77" s="440"/>
      <c r="H77" s="494"/>
      <c r="K77" s="408"/>
      <c r="L77" s="408"/>
      <c r="N77" s="409"/>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265</v>
      </c>
      <c r="B78" s="496"/>
      <c r="C78" s="497"/>
      <c r="D78" s="498"/>
      <c r="F78" s="499">
        <f>H76+H54+H63</f>
        <v>10933682.116333332</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351</v>
      </c>
      <c r="B79" s="500"/>
      <c r="C79" s="501"/>
      <c r="D79" s="498"/>
      <c r="F79" s="499">
        <f>0.25*F78</f>
        <v>2733420.529083333</v>
      </c>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267</v>
      </c>
      <c r="B80" s="500"/>
      <c r="C80" s="501"/>
      <c r="D80" s="498"/>
      <c r="F80" s="499">
        <f>SUM(F78:F79)</f>
        <v>13667102.645416666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1:103" ht="12">
      <c r="A81" s="495" t="s">
        <v>268</v>
      </c>
      <c r="B81" s="500"/>
      <c r="C81" s="501"/>
      <c r="D81" s="498"/>
      <c r="F81" s="499">
        <f>0.05*0.16*F78</f>
        <v>87469.45693066665</v>
      </c>
      <c r="K81" s="303"/>
      <c r="L81" s="502"/>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2" spans="1:103" ht="12">
      <c r="A82" s="495" t="s">
        <v>269</v>
      </c>
      <c r="B82" s="500"/>
      <c r="C82" s="501"/>
      <c r="D82" s="498"/>
      <c r="F82" s="499">
        <f>F81+F80</f>
        <v>13754572.102347333</v>
      </c>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row>
    <row r="83" spans="6:103" ht="12">
      <c r="F83" s="433"/>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7" spans="1:103" ht="12">
      <c r="A87" s="504" t="s">
        <v>484</v>
      </c>
      <c r="B87" s="505"/>
      <c r="C87" s="506"/>
      <c r="D87" s="507" t="s">
        <v>488</v>
      </c>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04" t="s">
        <v>485</v>
      </c>
      <c r="B88" s="507"/>
      <c r="C88" s="504" t="s">
        <v>487</v>
      </c>
      <c r="D88" s="504"/>
      <c r="E88" s="504"/>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row r="89" spans="1:103" ht="12">
      <c r="A89" s="504" t="s">
        <v>486</v>
      </c>
      <c r="B89" s="507"/>
      <c r="C89" s="504" t="s">
        <v>489</v>
      </c>
      <c r="D89" s="504"/>
      <c r="E89" s="504"/>
      <c r="F89" s="508"/>
      <c r="G89" s="509"/>
      <c r="H89" s="509"/>
      <c r="I89" s="510"/>
      <c r="J89" s="510"/>
      <c r="K89" s="511"/>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row>
    <row r="90" spans="1:103" ht="12">
      <c r="A90" s="512"/>
      <c r="B90" s="505"/>
      <c r="C90" s="507"/>
      <c r="D90" s="507"/>
      <c r="E90" s="513"/>
      <c r="F90" s="508"/>
      <c r="G90" s="509"/>
      <c r="H90" s="509"/>
      <c r="I90" s="510"/>
      <c r="J90" s="510"/>
      <c r="K90" s="511"/>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row>
  </sheetData>
  <sheetProtection/>
  <mergeCells count="13">
    <mergeCell ref="B55:G55"/>
    <mergeCell ref="B11:H11"/>
    <mergeCell ref="B26:H26"/>
    <mergeCell ref="B34:H34"/>
    <mergeCell ref="B41:H41"/>
    <mergeCell ref="B46:H46"/>
    <mergeCell ref="C54:F54"/>
    <mergeCell ref="A1:I1"/>
    <mergeCell ref="A2:I2"/>
    <mergeCell ref="A3:I3"/>
    <mergeCell ref="A4:I4"/>
    <mergeCell ref="C6:E6"/>
    <mergeCell ref="A8:H9"/>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Y88"/>
  <sheetViews>
    <sheetView view="pageBreakPreview" zoomScale="148" zoomScaleSheetLayoutView="148" zoomScalePageLayoutView="0" workbookViewId="0" topLeftCell="A73">
      <selection activeCell="F84" sqref="F84"/>
    </sheetView>
  </sheetViews>
  <sheetFormatPr defaultColWidth="11.421875" defaultRowHeight="15"/>
  <cols>
    <col min="1" max="1" width="4.8515625" style="430" customWidth="1"/>
    <col min="2" max="2" width="51.8515625" style="431" customWidth="1"/>
    <col min="3" max="3" width="5.7109375" style="432" customWidth="1"/>
    <col min="4" max="4" width="8.00390625" style="432" customWidth="1"/>
    <col min="5" max="5" width="0.13671875" style="414" hidden="1" customWidth="1"/>
    <col min="6" max="6" width="14.7109375" style="389" customWidth="1"/>
    <col min="7" max="7" width="5.8515625" style="390" hidden="1" customWidth="1"/>
    <col min="8" max="8" width="14.71093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898" t="s">
        <v>218</v>
      </c>
      <c r="B1" s="898"/>
      <c r="C1" s="898"/>
      <c r="D1" s="898"/>
      <c r="E1" s="898"/>
      <c r="F1" s="898"/>
      <c r="G1" s="898"/>
      <c r="H1" s="898"/>
      <c r="I1" s="898"/>
      <c r="K1" s="383"/>
    </row>
    <row r="2" spans="1:11" ht="13.5">
      <c r="A2" s="898" t="s">
        <v>219</v>
      </c>
      <c r="B2" s="898"/>
      <c r="C2" s="898"/>
      <c r="D2" s="898"/>
      <c r="E2" s="898"/>
      <c r="F2" s="898"/>
      <c r="G2" s="898"/>
      <c r="H2" s="898"/>
      <c r="I2" s="898"/>
      <c r="K2" s="383"/>
    </row>
    <row r="3" spans="1:11" ht="13.5">
      <c r="A3" s="898" t="s">
        <v>220</v>
      </c>
      <c r="B3" s="898"/>
      <c r="C3" s="898"/>
      <c r="D3" s="898"/>
      <c r="E3" s="898"/>
      <c r="F3" s="898"/>
      <c r="G3" s="898"/>
      <c r="H3" s="898"/>
      <c r="I3" s="898"/>
      <c r="K3" s="383"/>
    </row>
    <row r="4" spans="1:11" ht="13.5">
      <c r="A4" s="899"/>
      <c r="B4" s="900"/>
      <c r="C4" s="900"/>
      <c r="D4" s="900"/>
      <c r="E4" s="900"/>
      <c r="F4" s="900"/>
      <c r="G4" s="900"/>
      <c r="H4" s="900"/>
      <c r="I4" s="901"/>
      <c r="K4" s="383"/>
    </row>
    <row r="6" spans="1:103" ht="12">
      <c r="A6" s="387"/>
      <c r="B6" s="388"/>
      <c r="C6" s="902" t="s">
        <v>284</v>
      </c>
      <c r="D6" s="902"/>
      <c r="E6" s="902"/>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03" t="s">
        <v>362</v>
      </c>
      <c r="B8" s="903"/>
      <c r="C8" s="903"/>
      <c r="D8" s="903"/>
      <c r="E8" s="903"/>
      <c r="F8" s="903"/>
      <c r="G8" s="903"/>
      <c r="H8" s="903"/>
      <c r="I8" s="392"/>
      <c r="J8" s="392"/>
    </row>
    <row r="9" spans="1:10" ht="15" customHeight="1">
      <c r="A9" s="903"/>
      <c r="B9" s="903"/>
      <c r="C9" s="903"/>
      <c r="D9" s="903"/>
      <c r="E9" s="903"/>
      <c r="F9" s="903"/>
      <c r="G9" s="903"/>
      <c r="H9" s="903"/>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895" t="s">
        <v>20</v>
      </c>
      <c r="C11" s="896"/>
      <c r="D11" s="896"/>
      <c r="E11" s="896"/>
      <c r="F11" s="896"/>
      <c r="G11" s="896"/>
      <c r="H11" s="897"/>
      <c r="I11" s="401" t="s">
        <v>159</v>
      </c>
      <c r="J11" s="401" t="s">
        <v>148</v>
      </c>
    </row>
    <row r="12" spans="1:19" ht="12">
      <c r="A12" s="402"/>
      <c r="B12" s="403" t="s">
        <v>422</v>
      </c>
      <c r="C12" s="404" t="s">
        <v>482</v>
      </c>
      <c r="D12" s="405">
        <f>102+20</f>
        <v>122</v>
      </c>
      <c r="E12" s="406">
        <f>'A.P.U.'!I50</f>
        <v>5000</v>
      </c>
      <c r="F12" s="406">
        <f>'A.P.U.'!I50</f>
        <v>5000</v>
      </c>
      <c r="G12" s="406">
        <f>F12*D12</f>
        <v>610000</v>
      </c>
      <c r="H12" s="407">
        <f>F12*D12</f>
        <v>610000</v>
      </c>
      <c r="I12" s="401">
        <v>3000</v>
      </c>
      <c r="J12" s="401">
        <f>I12*$J$10</f>
        <v>2700</v>
      </c>
      <c r="K12" s="408"/>
      <c r="L12" s="386"/>
      <c r="M12" s="386"/>
      <c r="N12" s="386"/>
      <c r="O12" s="386"/>
      <c r="P12" s="386"/>
      <c r="Q12" s="386"/>
      <c r="R12" s="386"/>
      <c r="S12" s="386"/>
    </row>
    <row r="13" spans="1:14" ht="12">
      <c r="A13" s="402">
        <v>1.01</v>
      </c>
      <c r="B13" s="394" t="s">
        <v>274</v>
      </c>
      <c r="C13" s="404" t="s">
        <v>2</v>
      </c>
      <c r="D13" s="405">
        <v>2</v>
      </c>
      <c r="E13" s="406">
        <f>'A.P.U.'!I246</f>
        <v>40351.5</v>
      </c>
      <c r="F13" s="406">
        <v>10000</v>
      </c>
      <c r="G13" s="406">
        <f aca="true" t="shared" si="0" ref="G13:G19">F13*D13</f>
        <v>20000</v>
      </c>
      <c r="H13" s="407">
        <f aca="true" t="shared" si="1" ref="H13:H19">F13*D13</f>
        <v>20000</v>
      </c>
      <c r="I13" s="401">
        <v>20000</v>
      </c>
      <c r="J13" s="401">
        <f aca="true" t="shared" si="2" ref="J13:J19">I13*$J$10</f>
        <v>18000</v>
      </c>
      <c r="K13" s="408"/>
      <c r="L13" s="408"/>
      <c r="N13" s="409"/>
    </row>
    <row r="14" spans="1:14" ht="12">
      <c r="A14" s="402">
        <v>1.01</v>
      </c>
      <c r="B14" s="394" t="s">
        <v>221</v>
      </c>
      <c r="C14" s="404" t="s">
        <v>2</v>
      </c>
      <c r="D14" s="405">
        <v>4</v>
      </c>
      <c r="E14" s="406">
        <f>'A.P.U.'!I344</f>
        <v>4431.6</v>
      </c>
      <c r="F14" s="406">
        <v>10000</v>
      </c>
      <c r="G14" s="406">
        <f t="shared" si="0"/>
        <v>40000</v>
      </c>
      <c r="H14" s="407">
        <f t="shared" si="1"/>
        <v>40000</v>
      </c>
      <c r="I14" s="401">
        <v>4000</v>
      </c>
      <c r="J14" s="401">
        <f t="shared" si="2"/>
        <v>3600</v>
      </c>
      <c r="K14" s="408"/>
      <c r="L14" s="408"/>
      <c r="N14" s="409"/>
    </row>
    <row r="15" spans="1:14" ht="21" customHeight="1">
      <c r="A15" s="402">
        <v>1.01</v>
      </c>
      <c r="B15" s="394" t="s">
        <v>165</v>
      </c>
      <c r="C15" s="404" t="s">
        <v>483</v>
      </c>
      <c r="D15" s="405">
        <f>40+10</f>
        <v>50</v>
      </c>
      <c r="E15" s="406">
        <f>'A.P.U.'!I392</f>
        <v>9882</v>
      </c>
      <c r="F15" s="406">
        <v>9882</v>
      </c>
      <c r="G15" s="406">
        <f t="shared" si="0"/>
        <v>494100</v>
      </c>
      <c r="H15" s="407">
        <f t="shared" si="1"/>
        <v>494100</v>
      </c>
      <c r="I15" s="401">
        <v>8571.42857142857</v>
      </c>
      <c r="J15" s="401">
        <f t="shared" si="2"/>
        <v>7714.285714285714</v>
      </c>
      <c r="K15" s="408"/>
      <c r="L15" s="408"/>
      <c r="N15" s="409"/>
    </row>
    <row r="16" spans="1:14" ht="25.5" customHeight="1">
      <c r="A16" s="402">
        <v>1.01</v>
      </c>
      <c r="B16" s="394" t="s">
        <v>415</v>
      </c>
      <c r="C16" s="404" t="s">
        <v>482</v>
      </c>
      <c r="D16" s="547">
        <f>144+120</f>
        <v>264</v>
      </c>
      <c r="E16" s="406">
        <f>'A.P.U.'!I441</f>
        <v>1360</v>
      </c>
      <c r="F16" s="406">
        <v>1360</v>
      </c>
      <c r="G16" s="406">
        <f t="shared" si="0"/>
        <v>359040</v>
      </c>
      <c r="H16" s="407">
        <f t="shared" si="1"/>
        <v>359040</v>
      </c>
      <c r="I16" s="410">
        <v>1600</v>
      </c>
      <c r="J16" s="401">
        <f t="shared" si="2"/>
        <v>1440</v>
      </c>
      <c r="K16" s="408"/>
      <c r="L16" s="408"/>
      <c r="N16" s="409"/>
    </row>
    <row r="17" spans="1:14" ht="12">
      <c r="A17" s="402">
        <v>1.01</v>
      </c>
      <c r="B17" s="394" t="s">
        <v>275</v>
      </c>
      <c r="C17" s="404" t="s">
        <v>482</v>
      </c>
      <c r="D17" s="405">
        <v>64</v>
      </c>
      <c r="E17" s="406">
        <f>'A.P.U.'!I538</f>
        <v>6571.53</v>
      </c>
      <c r="F17" s="406">
        <v>6571.53</v>
      </c>
      <c r="G17" s="406">
        <f t="shared" si="0"/>
        <v>420577.92</v>
      </c>
      <c r="H17" s="407">
        <f t="shared" si="1"/>
        <v>420577.92</v>
      </c>
      <c r="I17" s="410">
        <v>5700</v>
      </c>
      <c r="J17" s="401">
        <f t="shared" si="2"/>
        <v>5130</v>
      </c>
      <c r="K17" s="408"/>
      <c r="L17" s="408"/>
      <c r="N17" s="409"/>
    </row>
    <row r="18" spans="1:14" ht="31.5" customHeight="1">
      <c r="A18" s="402">
        <v>1.01</v>
      </c>
      <c r="B18" s="411" t="s">
        <v>413</v>
      </c>
      <c r="C18" s="404" t="s">
        <v>2</v>
      </c>
      <c r="D18" s="405">
        <v>0</v>
      </c>
      <c r="E18" s="406">
        <f>'A.P.U.'!I637</f>
        <v>116191.40625</v>
      </c>
      <c r="F18" s="406">
        <v>203640</v>
      </c>
      <c r="G18" s="406">
        <f t="shared" si="0"/>
        <v>0</v>
      </c>
      <c r="H18" s="407">
        <f t="shared" si="1"/>
        <v>0</v>
      </c>
      <c r="I18" s="410">
        <v>50000</v>
      </c>
      <c r="J18" s="401">
        <f t="shared" si="2"/>
        <v>45000</v>
      </c>
      <c r="K18" s="408"/>
      <c r="L18" s="408"/>
      <c r="N18" s="409"/>
    </row>
    <row r="19" spans="1:14" ht="12">
      <c r="A19" s="402">
        <v>1.01</v>
      </c>
      <c r="B19" s="411" t="s">
        <v>276</v>
      </c>
      <c r="C19" s="404" t="s">
        <v>2</v>
      </c>
      <c r="D19" s="405">
        <v>3</v>
      </c>
      <c r="E19" s="406">
        <f>'A.P.U.'!I733</f>
        <v>15750</v>
      </c>
      <c r="F19" s="406">
        <v>15750</v>
      </c>
      <c r="G19" s="406">
        <f t="shared" si="0"/>
        <v>47250</v>
      </c>
      <c r="H19" s="407">
        <f t="shared" si="1"/>
        <v>47250</v>
      </c>
      <c r="I19" s="410">
        <v>18000</v>
      </c>
      <c r="J19" s="401">
        <f t="shared" si="2"/>
        <v>16200</v>
      </c>
      <c r="K19" s="408"/>
      <c r="L19" s="408"/>
      <c r="N19" s="409"/>
    </row>
    <row r="20" spans="1:14" ht="12">
      <c r="A20" s="402"/>
      <c r="B20" s="411"/>
      <c r="C20" s="413"/>
      <c r="D20" s="413"/>
      <c r="F20" s="415" t="s">
        <v>13</v>
      </c>
      <c r="G20" s="416"/>
      <c r="H20" s="417">
        <f>SUM(H12:H19)</f>
        <v>1990967.92</v>
      </c>
      <c r="I20" s="410"/>
      <c r="J20" s="401"/>
      <c r="K20" s="408"/>
      <c r="L20" s="408"/>
      <c r="N20" s="409"/>
    </row>
    <row r="21" spans="1:14" ht="12">
      <c r="A21" s="418">
        <v>2</v>
      </c>
      <c r="B21" s="419" t="s">
        <v>446</v>
      </c>
      <c r="C21" s="413"/>
      <c r="D21" s="413"/>
      <c r="E21" s="416"/>
      <c r="F21" s="420"/>
      <c r="G21" s="416"/>
      <c r="H21" s="421"/>
      <c r="I21" s="410"/>
      <c r="J21" s="401"/>
      <c r="K21" s="408"/>
      <c r="L21" s="408"/>
      <c r="N21" s="409"/>
    </row>
    <row r="22" spans="1:14" ht="74.25" customHeight="1">
      <c r="A22" s="402">
        <f>A21+0.01</f>
        <v>2.01</v>
      </c>
      <c r="B22" s="394" t="s">
        <v>427</v>
      </c>
      <c r="C22" s="422" t="s">
        <v>146</v>
      </c>
      <c r="D22" s="423">
        <f>102+114+40</f>
        <v>256</v>
      </c>
      <c r="E22" s="406">
        <f>'A.P.U.'!AC296</f>
        <v>92547</v>
      </c>
      <c r="F22" s="406">
        <f>'A.P.U.'!AC296</f>
        <v>92547</v>
      </c>
      <c r="G22" s="406">
        <f>F22*D22</f>
        <v>23692032</v>
      </c>
      <c r="H22" s="407">
        <f>F22*D22</f>
        <v>23692032</v>
      </c>
      <c r="I22" s="410">
        <v>8500</v>
      </c>
      <c r="J22" s="401">
        <f>I22*$J$10</f>
        <v>7650</v>
      </c>
      <c r="K22" s="408"/>
      <c r="L22" s="408"/>
      <c r="N22" s="409"/>
    </row>
    <row r="23" spans="1:14" ht="66.75" customHeight="1">
      <c r="A23" s="402">
        <f>A22+0.01</f>
        <v>2.0199999999999996</v>
      </c>
      <c r="B23" s="424" t="s">
        <v>430</v>
      </c>
      <c r="C23" s="404" t="s">
        <v>482</v>
      </c>
      <c r="D23" s="405">
        <v>120</v>
      </c>
      <c r="E23" s="406">
        <f>'A.P.U.'!AW196</f>
        <v>48300</v>
      </c>
      <c r="F23" s="406">
        <f>'A.P.U.'!AW196</f>
        <v>48300</v>
      </c>
      <c r="G23" s="406">
        <f>F23*D23</f>
        <v>5796000</v>
      </c>
      <c r="H23" s="407">
        <f>F23*D23</f>
        <v>5796000</v>
      </c>
      <c r="I23" s="401">
        <v>20000</v>
      </c>
      <c r="J23" s="401">
        <f>I23*$J$10</f>
        <v>18000</v>
      </c>
      <c r="K23" s="408"/>
      <c r="L23" s="408"/>
      <c r="N23" s="409"/>
    </row>
    <row r="24" spans="1:14" ht="12">
      <c r="A24" s="418"/>
      <c r="B24" s="419"/>
      <c r="C24" s="413"/>
      <c r="D24" s="413"/>
      <c r="E24" s="416"/>
      <c r="F24" s="425" t="s">
        <v>13</v>
      </c>
      <c r="G24" s="416"/>
      <c r="H24" s="417">
        <f>SUM(H22:H23)</f>
        <v>29488032</v>
      </c>
      <c r="I24" s="410"/>
      <c r="J24" s="401"/>
      <c r="K24" s="408"/>
      <c r="L24" s="408"/>
      <c r="N24" s="409"/>
    </row>
    <row r="25" spans="1:14" ht="12">
      <c r="A25" s="418">
        <v>3</v>
      </c>
      <c r="B25" s="419" t="s">
        <v>382</v>
      </c>
      <c r="C25" s="413"/>
      <c r="D25" s="413"/>
      <c r="E25" s="416"/>
      <c r="F25" s="420"/>
      <c r="G25" s="416"/>
      <c r="H25" s="421"/>
      <c r="I25" s="410"/>
      <c r="J25" s="401"/>
      <c r="K25" s="408"/>
      <c r="L25" s="408"/>
      <c r="N25" s="409"/>
    </row>
    <row r="26" spans="1:14" ht="39.75" customHeight="1">
      <c r="A26" s="402">
        <f>A25+0.01</f>
        <v>3.01</v>
      </c>
      <c r="B26" s="426" t="str">
        <f>UPPER("Sumistro e instalación de sanitario completo Ref. STILO 30535 Color: BONE, incluye  acople de manguera y accesorios")</f>
        <v>SUMISTRO E INSTALACIÓN DE SANITARIO COMPLETO REF. STILO 30535 COLOR: BONE, INCLUYE  ACOPLE DE MANGUERA Y ACCESORIOS</v>
      </c>
      <c r="C26" s="404" t="s">
        <v>2</v>
      </c>
      <c r="D26" s="423">
        <v>1</v>
      </c>
      <c r="E26" s="406">
        <f>'A.P.U.'!AW296</f>
        <v>278754</v>
      </c>
      <c r="F26" s="406">
        <v>432618</v>
      </c>
      <c r="G26" s="406">
        <f>F26*D26</f>
        <v>432618</v>
      </c>
      <c r="H26" s="407">
        <f>D26*F26</f>
        <v>432618</v>
      </c>
      <c r="I26" s="410">
        <v>12000</v>
      </c>
      <c r="J26" s="401">
        <f>I26*$J$10</f>
        <v>10800</v>
      </c>
      <c r="K26" s="408"/>
      <c r="L26" s="408"/>
      <c r="N26" s="409"/>
    </row>
    <row r="27" spans="1:103" ht="64.5" customHeight="1">
      <c r="A27" s="402">
        <f>A26+0.01</f>
        <v>3.0199999999999996</v>
      </c>
      <c r="B27" s="426"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7" s="538" t="s">
        <v>129</v>
      </c>
      <c r="D27" s="539">
        <v>1</v>
      </c>
      <c r="E27" s="275">
        <v>237886</v>
      </c>
      <c r="F27" s="406">
        <v>237886</v>
      </c>
      <c r="G27" s="406"/>
      <c r="H27" s="407">
        <f>D27*F27</f>
        <v>237886</v>
      </c>
      <c r="I27" s="410"/>
      <c r="J27" s="401"/>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21" customHeight="1">
      <c r="A28" s="402"/>
      <c r="B28" s="274"/>
      <c r="C28" s="538"/>
      <c r="D28" s="539"/>
      <c r="E28" s="275"/>
      <c r="F28" s="415" t="s">
        <v>13</v>
      </c>
      <c r="G28" s="406"/>
      <c r="H28" s="407">
        <f>SUM(H26:H27)</f>
        <v>670504</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12">
      <c r="A29" s="400">
        <v>4</v>
      </c>
      <c r="B29" s="904" t="s">
        <v>224</v>
      </c>
      <c r="C29" s="904"/>
      <c r="D29" s="904"/>
      <c r="E29" s="904"/>
      <c r="F29" s="904"/>
      <c r="G29" s="904"/>
      <c r="H29" s="904"/>
      <c r="I29" s="428"/>
      <c r="J29" s="401"/>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54" customHeight="1">
      <c r="A30" s="541">
        <f>A29+0.01</f>
        <v>4.01</v>
      </c>
      <c r="B30" s="542" t="str">
        <f>UPPER("Viga de cimentacion en concreto  de 20X 20 incluye formaleta, concreto de 3000psi")</f>
        <v>VIGA DE CIMENTACION EN CONCRETO  DE 20X 20 INCLUYE FORMALETA, CONCRETO DE 3000PSI</v>
      </c>
      <c r="C30" s="422" t="s">
        <v>3</v>
      </c>
      <c r="D30" s="547">
        <v>5</v>
      </c>
      <c r="E30" s="545">
        <f>'A.P.U.'!S147</f>
        <v>61000</v>
      </c>
      <c r="F30" s="545">
        <v>39800</v>
      </c>
      <c r="G30" s="545">
        <f>F30*D30</f>
        <v>199000</v>
      </c>
      <c r="H30" s="546">
        <f>D30*F30</f>
        <v>199000</v>
      </c>
      <c r="I30" s="401">
        <v>9000</v>
      </c>
      <c r="J30" s="401">
        <f aca="true" t="shared" si="3" ref="J30:J50">I30*$J$10</f>
        <v>8100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48" customHeight="1">
      <c r="A31" s="541">
        <f>A30+0.01</f>
        <v>4.02</v>
      </c>
      <c r="B31" s="542" t="str">
        <f>UPPER("Viga de amarre en concreto de 20X 12 incluye formaleta, concreto de 3000psi ")</f>
        <v>VIGA DE AMARRE EN CONCRETO DE 20X 12 INCLUYE FORMALETA, CONCRETO DE 3000PSI </v>
      </c>
      <c r="C31" s="422" t="s">
        <v>3</v>
      </c>
      <c r="D31" s="547">
        <v>5</v>
      </c>
      <c r="E31" s="545">
        <f>'A.P.U.'!S196</f>
        <v>104000</v>
      </c>
      <c r="F31" s="545">
        <v>48000</v>
      </c>
      <c r="G31" s="545">
        <f>F31*D31</f>
        <v>240000</v>
      </c>
      <c r="H31" s="546">
        <f>D31*F31</f>
        <v>240000</v>
      </c>
      <c r="I31" s="401">
        <v>15000</v>
      </c>
      <c r="J31" s="401">
        <f t="shared" si="3"/>
        <v>13500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48" customHeight="1">
      <c r="A32" s="541">
        <f>A31+0.01</f>
        <v>4.029999999999999</v>
      </c>
      <c r="B32" s="542" t="s">
        <v>500</v>
      </c>
      <c r="C32" s="422" t="s">
        <v>338</v>
      </c>
      <c r="D32" s="543">
        <v>200</v>
      </c>
      <c r="E32" s="544"/>
      <c r="F32" s="545">
        <v>3500</v>
      </c>
      <c r="G32" s="545"/>
      <c r="H32" s="546">
        <f>D32*F32</f>
        <v>700000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59.25" customHeight="1">
      <c r="A33" s="541">
        <f>A32+0.01</f>
        <v>4.039999999999999</v>
      </c>
      <c r="B33" s="535" t="s">
        <v>499</v>
      </c>
      <c r="C33" s="404" t="s">
        <v>3</v>
      </c>
      <c r="D33" s="423">
        <v>6</v>
      </c>
      <c r="E33" s="406">
        <f>'A.P.U.'!S441</f>
        <v>57583.5</v>
      </c>
      <c r="F33" s="406">
        <v>43188</v>
      </c>
      <c r="G33" s="406">
        <f>F33*D33</f>
        <v>259128</v>
      </c>
      <c r="H33" s="407">
        <f>D33*F33</f>
        <v>259128</v>
      </c>
      <c r="I33" s="410">
        <v>10000</v>
      </c>
      <c r="J33" s="401">
        <f t="shared" si="3"/>
        <v>9000</v>
      </c>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c r="B34" s="394"/>
      <c r="C34" s="404"/>
      <c r="D34" s="404"/>
      <c r="F34" s="420" t="s">
        <v>13</v>
      </c>
      <c r="G34" s="406"/>
      <c r="H34" s="417">
        <f>SUM(H30:H33)</f>
        <v>1398128</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0">
        <v>5</v>
      </c>
      <c r="B35" s="904" t="s">
        <v>225</v>
      </c>
      <c r="C35" s="904"/>
      <c r="D35" s="904"/>
      <c r="E35" s="904"/>
      <c r="F35" s="904"/>
      <c r="G35" s="904"/>
      <c r="H35" s="904"/>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27" customHeight="1">
      <c r="A36" s="402">
        <f>A35+0.01</f>
        <v>5.01</v>
      </c>
      <c r="B36" s="394" t="str">
        <f>UPPER("Muro en mamposteria tipo soga con ladrillo de  6x12x25 mortero de 1:4")</f>
        <v>MURO EN MAMPOSTERIA TIPO SOGA CON LADRILLO DE  6X12X25 MORTERO DE 1:4</v>
      </c>
      <c r="C36" s="404" t="s">
        <v>482</v>
      </c>
      <c r="D36" s="405">
        <v>5</v>
      </c>
      <c r="E36" s="406">
        <f>'A.P.U.'!AC50</f>
        <v>27135</v>
      </c>
      <c r="F36" s="406">
        <f>'A.P.U.'!AC50</f>
        <v>27135</v>
      </c>
      <c r="G36" s="406">
        <f>F36*D36</f>
        <v>135675</v>
      </c>
      <c r="H36" s="407">
        <f>D36*F36</f>
        <v>135675</v>
      </c>
      <c r="I36" s="401">
        <v>5500</v>
      </c>
      <c r="J36" s="401">
        <f t="shared" si="3"/>
        <v>4950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2">
        <f>A36+0.01</f>
        <v>5.02</v>
      </c>
      <c r="B37" s="394" t="str">
        <f>UPPER("Repello muros morteros 1:3")</f>
        <v>REPELLO MUROS MORTEROS 1:3</v>
      </c>
      <c r="C37" s="404" t="s">
        <v>482</v>
      </c>
      <c r="D37" s="405">
        <f>(D36)*2*1.05</f>
        <v>10.5</v>
      </c>
      <c r="E37" s="406">
        <f>'A.P.U.'!AC147</f>
        <v>14821</v>
      </c>
      <c r="F37" s="406">
        <f>'A.P.U.'!AC147</f>
        <v>14821</v>
      </c>
      <c r="G37" s="406">
        <f>F37*D37</f>
        <v>155620.5</v>
      </c>
      <c r="H37" s="407">
        <f>D37*F37</f>
        <v>155620.5</v>
      </c>
      <c r="I37" s="401">
        <v>3000</v>
      </c>
      <c r="J37" s="401">
        <f t="shared" si="3"/>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5.029999999999999</v>
      </c>
      <c r="B38" s="394" t="str">
        <f>UPPER("Estuco plastico para muros con Estuco plastico de sika")</f>
        <v>ESTUCO PLASTICO PARA MUROS CON ESTUCO PLASTICO DE SIKA</v>
      </c>
      <c r="C38" s="404" t="s">
        <v>482</v>
      </c>
      <c r="D38" s="405">
        <v>123</v>
      </c>
      <c r="E38" s="406">
        <f>'A.P.U.'!AC196</f>
        <v>4120</v>
      </c>
      <c r="F38" s="406">
        <f>'A.P.U.'!AC196</f>
        <v>4120</v>
      </c>
      <c r="G38" s="406">
        <f>F38*D38</f>
        <v>506760</v>
      </c>
      <c r="H38" s="407">
        <f>D38*F38</f>
        <v>506760</v>
      </c>
      <c r="I38" s="401">
        <v>4000</v>
      </c>
      <c r="J38" s="401">
        <f t="shared" si="3"/>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5.039999999999999</v>
      </c>
      <c r="B39" s="394" t="str">
        <f>UPPER("Pintura blanca tipo vinilo I a 3 manos. ")</f>
        <v>PINTURA BLANCA TIPO VINILO I A 3 MANOS. </v>
      </c>
      <c r="C39" s="404" t="s">
        <v>482</v>
      </c>
      <c r="D39" s="405">
        <v>150</v>
      </c>
      <c r="E39" s="406">
        <f>'A.P.U.'!AC246</f>
        <v>4831</v>
      </c>
      <c r="F39" s="406">
        <f>'A.P.U.'!AC246</f>
        <v>4831</v>
      </c>
      <c r="G39" s="406">
        <f>F39*D39</f>
        <v>724650</v>
      </c>
      <c r="H39" s="407">
        <f>D39*F39</f>
        <v>724650</v>
      </c>
      <c r="I39" s="410">
        <v>2000</v>
      </c>
      <c r="J39" s="401">
        <f t="shared" si="3"/>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8:103" ht="12">
      <c r="H40" s="433"/>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12">
      <c r="A41" s="402"/>
      <c r="B41" s="394"/>
      <c r="C41" s="404"/>
      <c r="D41" s="404"/>
      <c r="F41" s="420" t="s">
        <v>13</v>
      </c>
      <c r="G41" s="406"/>
      <c r="H41" s="417">
        <f>SUM(H36:H40)</f>
        <v>1522705.5</v>
      </c>
      <c r="I41" s="410"/>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24" customHeight="1">
      <c r="A42" s="400">
        <v>6</v>
      </c>
      <c r="B42" s="904" t="s">
        <v>281</v>
      </c>
      <c r="C42" s="904"/>
      <c r="D42" s="904"/>
      <c r="E42" s="904"/>
      <c r="F42" s="904"/>
      <c r="G42" s="904"/>
      <c r="H42" s="904"/>
      <c r="I42" s="428"/>
      <c r="J42" s="401"/>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38.25" customHeight="1">
      <c r="A43" s="402">
        <f>A42+0.01</f>
        <v>6.01</v>
      </c>
      <c r="B43" s="394" t="str">
        <f>UPPER("Construccion de guardaescobas h=0,07m Y CON MORTERO DE 1:3 granito y recto")</f>
        <v>CONSTRUCCION DE GUARDAESCOBAS H=0,07M Y CON MORTERO DE 1:3 GRANITO Y RECTO</v>
      </c>
      <c r="C43" s="404" t="s">
        <v>3</v>
      </c>
      <c r="D43" s="405">
        <v>90</v>
      </c>
      <c r="E43" s="406">
        <f>'A.P.U.'!AM98</f>
        <v>14607</v>
      </c>
      <c r="F43" s="406">
        <f>'A.P.U.'!AM98</f>
        <v>14607</v>
      </c>
      <c r="G43" s="406">
        <f>F43*D43</f>
        <v>1314630</v>
      </c>
      <c r="H43" s="407">
        <f>D43*F43</f>
        <v>1314630</v>
      </c>
      <c r="I43" s="401">
        <v>1200</v>
      </c>
      <c r="J43" s="401">
        <f t="shared" si="3"/>
        <v>1080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61.5" customHeight="1">
      <c r="A44" s="402">
        <f>A43+0.01</f>
        <v>6.02</v>
      </c>
      <c r="B44" s="535" t="s">
        <v>501</v>
      </c>
      <c r="C44" s="404" t="s">
        <v>482</v>
      </c>
      <c r="D44" s="405">
        <v>3</v>
      </c>
      <c r="E44" s="406">
        <f>'A.P.U.'!AM147</f>
        <v>37000</v>
      </c>
      <c r="F44" s="406">
        <v>49813</v>
      </c>
      <c r="G44" s="406">
        <f>F44*D44</f>
        <v>149439</v>
      </c>
      <c r="H44" s="407">
        <f>D44*F44</f>
        <v>149439</v>
      </c>
      <c r="I44" s="401">
        <v>10000</v>
      </c>
      <c r="J44" s="401">
        <f t="shared" si="3"/>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44.25" customHeight="1">
      <c r="A45" s="402">
        <f>A44+0.01</f>
        <v>6.029999999999999</v>
      </c>
      <c r="B45" s="535" t="str">
        <f>UPPER("Suministro e instalación de cerámica Valencia primera calidad de 0.20 x 0.30, color beige para muros ref. 286019001")</f>
        <v>SUMINISTRO E INSTALACIÓN DE CERÁMICA VALENCIA PRIMERA CALIDAD DE 0.20 X 0.30, COLOR BEIGE PARA MUROS REF. 286019001</v>
      </c>
      <c r="C45" s="404" t="s">
        <v>482</v>
      </c>
      <c r="D45" s="405">
        <v>12</v>
      </c>
      <c r="E45" s="406">
        <f>'A.P.U.'!AM196</f>
        <v>64230</v>
      </c>
      <c r="F45" s="406">
        <v>36260</v>
      </c>
      <c r="G45" s="406">
        <f>F45*D45</f>
        <v>435120</v>
      </c>
      <c r="H45" s="407">
        <f>D45*F45</f>
        <v>435120</v>
      </c>
      <c r="I45" s="401">
        <v>10000</v>
      </c>
      <c r="J45" s="401">
        <f t="shared" si="3"/>
        <v>9000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48.75" customHeight="1">
      <c r="A46" s="402">
        <f>A45+0.01</f>
        <v>6.039999999999999</v>
      </c>
      <c r="B46" s="394" t="str">
        <f>UPPER("Piso en caucho sintetico.natural, antideslizante y resistente a la tensión (Estoperol DE 3.5 mm de espesor)")</f>
        <v>PISO EN CAUCHO SINTETICO.NATURAL, ANTIDESLIZANTE Y RESISTENTE A LA TENSIÓN (ESTOPEROL DE 3.5 MM DE ESPESOR)</v>
      </c>
      <c r="C46" s="404" t="s">
        <v>482</v>
      </c>
      <c r="D46" s="423">
        <v>96</v>
      </c>
      <c r="E46" s="406">
        <f>'A.P.U.'!$AM$246</f>
        <v>76937.5</v>
      </c>
      <c r="F46" s="406">
        <f>E46-(E46*'A.P.U.'!$G$47)</f>
        <v>57703.125</v>
      </c>
      <c r="G46" s="406">
        <f>F46*D46</f>
        <v>5539500</v>
      </c>
      <c r="H46" s="407">
        <f>D46*F46</f>
        <v>5539500</v>
      </c>
      <c r="I46" s="401">
        <v>9500</v>
      </c>
      <c r="J46" s="401">
        <f t="shared" si="3"/>
        <v>8550</v>
      </c>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
      <c r="A47" s="402"/>
      <c r="B47" s="394"/>
      <c r="C47" s="404"/>
      <c r="D47" s="404"/>
      <c r="F47" s="420" t="s">
        <v>13</v>
      </c>
      <c r="G47" s="406"/>
      <c r="H47" s="417">
        <f>SUM(H43:H46)</f>
        <v>7438689</v>
      </c>
      <c r="I47" s="401"/>
      <c r="J47" s="401">
        <f t="shared" si="3"/>
        <v>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12">
      <c r="A48" s="400">
        <v>7</v>
      </c>
      <c r="B48" s="904" t="s">
        <v>442</v>
      </c>
      <c r="C48" s="904"/>
      <c r="D48" s="904"/>
      <c r="E48" s="904"/>
      <c r="F48" s="904"/>
      <c r="G48" s="904"/>
      <c r="H48" s="904"/>
      <c r="I48" s="428"/>
      <c r="J48" s="401"/>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20" customHeight="1">
      <c r="A49" s="402">
        <f>A48+0.01</f>
        <v>7.01</v>
      </c>
      <c r="B49" s="434" t="s">
        <v>411</v>
      </c>
      <c r="C49" s="422" t="s">
        <v>146</v>
      </c>
      <c r="D49" s="547">
        <f>9.64+11.28</f>
        <v>20.92</v>
      </c>
      <c r="E49" s="545">
        <f>'A.P.U.'!AW50</f>
        <v>147107.6</v>
      </c>
      <c r="F49" s="545">
        <v>147107.6</v>
      </c>
      <c r="G49" s="545">
        <f>F49*D49</f>
        <v>3077490.9920000006</v>
      </c>
      <c r="H49" s="546">
        <f>D49*F49</f>
        <v>3077490.9920000006</v>
      </c>
      <c r="I49" s="401">
        <v>8000</v>
      </c>
      <c r="J49" s="401">
        <f t="shared" si="3"/>
        <v>7200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43.5" customHeight="1">
      <c r="A50" s="402" t="e">
        <f>#REF!+0.01</f>
        <v>#REF!</v>
      </c>
      <c r="B50" s="394" t="str">
        <f>UPPER("Suministro e instalacion Ventana en aluminio anodizado  natural en material de  vidrio en 5mm templado.")</f>
        <v>SUMINISTRO E INSTALACION VENTANA EN ALUMINIO ANODIZADO  NATURAL EN MATERIAL DE  VIDRIO EN 5MM TEMPLADO.</v>
      </c>
      <c r="C50" s="422" t="s">
        <v>146</v>
      </c>
      <c r="D50" s="547">
        <f>11.6+7.08</f>
        <v>18.68</v>
      </c>
      <c r="E50" s="545">
        <f>'A.P.U.'!AW147</f>
        <v>165171.875</v>
      </c>
      <c r="F50" s="545">
        <v>230000</v>
      </c>
      <c r="G50" s="545">
        <f>F50*D50</f>
        <v>4296400</v>
      </c>
      <c r="H50" s="546">
        <f>D50*F50</f>
        <v>4296400</v>
      </c>
      <c r="I50" s="401">
        <v>17500</v>
      </c>
      <c r="J50" s="401">
        <f t="shared" si="3"/>
        <v>15750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4.75" customHeight="1">
      <c r="A51" s="402"/>
      <c r="B51" s="394"/>
      <c r="C51" s="404"/>
      <c r="D51" s="404"/>
      <c r="F51" s="420" t="s">
        <v>13</v>
      </c>
      <c r="G51" s="406"/>
      <c r="H51" s="417">
        <f>SUM(H49:H50)</f>
        <v>7373890.992000001</v>
      </c>
      <c r="I51" s="410"/>
      <c r="J51" s="401"/>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00">
        <v>8</v>
      </c>
      <c r="B52" s="436" t="s">
        <v>444</v>
      </c>
      <c r="C52" s="404"/>
      <c r="D52" s="404"/>
      <c r="F52" s="420"/>
      <c r="G52" s="406"/>
      <c r="H52" s="417"/>
      <c r="I52" s="428"/>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20.25" customHeight="1">
      <c r="A53" s="402">
        <f>A52+0.01</f>
        <v>8.01</v>
      </c>
      <c r="B53" s="394" t="str">
        <f>UPPER("Bajantes aguas lluvias 4 pvc")</f>
        <v>BAJANTES AGUAS LLUVIAS 4 PVC</v>
      </c>
      <c r="C53" s="404" t="s">
        <v>3</v>
      </c>
      <c r="D53" s="405">
        <v>20</v>
      </c>
      <c r="E53" s="406">
        <f>'A.P.U.'!BG50</f>
        <v>12550</v>
      </c>
      <c r="F53" s="406">
        <v>12550</v>
      </c>
      <c r="G53" s="406">
        <f>F53*D53</f>
        <v>251000</v>
      </c>
      <c r="H53" s="407">
        <f>D53*F53</f>
        <v>251000</v>
      </c>
      <c r="I53" s="401">
        <v>6500</v>
      </c>
      <c r="J53" s="401">
        <f>I53*$J$10</f>
        <v>5850</v>
      </c>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21" customHeight="1">
      <c r="A54" s="402"/>
      <c r="B54" s="394"/>
      <c r="C54" s="404"/>
      <c r="D54" s="405"/>
      <c r="E54" s="406"/>
      <c r="F54" s="425" t="s">
        <v>13</v>
      </c>
      <c r="G54" s="406"/>
      <c r="H54" s="417">
        <f>SUM(H53:H53)</f>
        <v>251000</v>
      </c>
      <c r="I54" s="401"/>
      <c r="J54" s="401"/>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37"/>
      <c r="B55" s="438"/>
      <c r="C55" s="439"/>
      <c r="D55" s="439"/>
      <c r="F55" s="425" t="s">
        <v>13</v>
      </c>
      <c r="G55" s="406"/>
      <c r="H55" s="417">
        <f>SUM(H54)</f>
        <v>251000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37"/>
      <c r="B56" s="438"/>
      <c r="C56" s="439"/>
      <c r="D56" s="439"/>
      <c r="F56" s="440"/>
      <c r="H56" s="441"/>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37"/>
      <c r="B57" s="438"/>
      <c r="C57" s="888" t="s">
        <v>361</v>
      </c>
      <c r="D57" s="888"/>
      <c r="E57" s="888"/>
      <c r="F57" s="888"/>
      <c r="G57" s="406"/>
      <c r="H57" s="417">
        <f>H20+H24+H28+H34+H41+H47+H51+H54+H55</f>
        <v>50384917.412</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37"/>
      <c r="B58" s="438"/>
      <c r="C58" s="439"/>
      <c r="D58" s="471"/>
      <c r="E58" s="471"/>
      <c r="F58" s="471"/>
      <c r="G58" s="471"/>
      <c r="H58" s="441"/>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18">
        <v>9</v>
      </c>
      <c r="B59" s="472" t="s">
        <v>462</v>
      </c>
      <c r="C59" s="473"/>
      <c r="D59" s="474"/>
      <c r="E59" s="475"/>
      <c r="F59" s="475"/>
      <c r="G59" s="540"/>
      <c r="H59" s="417"/>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02"/>
      <c r="B60" s="436" t="s">
        <v>476</v>
      </c>
      <c r="C60" s="404"/>
      <c r="D60" s="404"/>
      <c r="E60" s="406"/>
      <c r="F60" s="405"/>
      <c r="G60" s="406"/>
      <c r="H60" s="406"/>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77">
        <f>A59+0.01</f>
        <v>9.01</v>
      </c>
      <c r="B61" s="378" t="s">
        <v>463</v>
      </c>
      <c r="C61" s="478" t="s">
        <v>129</v>
      </c>
      <c r="D61" s="478">
        <f>31+23</f>
        <v>54</v>
      </c>
      <c r="E61" s="479" t="e">
        <f>+#REF!</f>
        <v>#REF!</v>
      </c>
      <c r="F61" s="479">
        <v>214230</v>
      </c>
      <c r="G61" s="471"/>
      <c r="H61" s="480">
        <f>D61*F61</f>
        <v>11568420</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aca="true" t="shared" si="4" ref="A62:A70">A61+0.01</f>
        <v>9.02</v>
      </c>
      <c r="B62" s="379" t="s">
        <v>464</v>
      </c>
      <c r="C62" s="482" t="s">
        <v>129</v>
      </c>
      <c r="D62" s="474">
        <v>0</v>
      </c>
      <c r="E62" s="475" t="e">
        <f>+#REF!</f>
        <v>#REF!</v>
      </c>
      <c r="F62" s="475">
        <v>158330</v>
      </c>
      <c r="G62" s="471"/>
      <c r="H62" s="407">
        <f aca="true" t="shared" si="5" ref="H62:H70">D62*F62</f>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4"/>
        <v>9.03</v>
      </c>
      <c r="B63" s="374" t="s">
        <v>465</v>
      </c>
      <c r="C63" s="482" t="s">
        <v>129</v>
      </c>
      <c r="D63" s="474">
        <f>37+18</f>
        <v>55</v>
      </c>
      <c r="E63" s="483" t="str">
        <f>+F47</f>
        <v>SUBTOTAL</v>
      </c>
      <c r="F63" s="484">
        <v>56230</v>
      </c>
      <c r="G63" s="471"/>
      <c r="H63" s="407">
        <f t="shared" si="5"/>
        <v>3092650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81">
        <f t="shared" si="4"/>
        <v>9.04</v>
      </c>
      <c r="B64" s="375" t="s">
        <v>466</v>
      </c>
      <c r="C64" s="482" t="s">
        <v>129</v>
      </c>
      <c r="D64" s="474">
        <f>28+1</f>
        <v>29</v>
      </c>
      <c r="E64" s="483" t="e">
        <f>+#REF!</f>
        <v>#REF!</v>
      </c>
      <c r="F64" s="484">
        <v>161994</v>
      </c>
      <c r="G64" s="471"/>
      <c r="H64" s="407">
        <f t="shared" si="5"/>
        <v>4697826</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81">
        <f t="shared" si="4"/>
        <v>9.049999999999999</v>
      </c>
      <c r="B65" s="374" t="s">
        <v>467</v>
      </c>
      <c r="C65" s="482" t="s">
        <v>129</v>
      </c>
      <c r="D65" s="474">
        <v>0</v>
      </c>
      <c r="E65" s="483" t="e">
        <f>+#REF!</f>
        <v>#REF!</v>
      </c>
      <c r="F65" s="484">
        <v>60000</v>
      </c>
      <c r="G65" s="471"/>
      <c r="H65" s="407">
        <f t="shared" si="5"/>
        <v>0</v>
      </c>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81">
        <f t="shared" si="4"/>
        <v>9.059999999999999</v>
      </c>
      <c r="B66" s="364" t="s">
        <v>468</v>
      </c>
      <c r="C66" s="482" t="s">
        <v>129</v>
      </c>
      <c r="D66" s="474">
        <v>0</v>
      </c>
      <c r="E66" s="475" t="e">
        <f>#REF!</f>
        <v>#REF!</v>
      </c>
      <c r="F66" s="475">
        <v>20000</v>
      </c>
      <c r="G66" s="471"/>
      <c r="H66" s="407">
        <f t="shared" si="5"/>
        <v>0</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81">
        <f t="shared" si="4"/>
        <v>9.069999999999999</v>
      </c>
      <c r="B67" s="364" t="s">
        <v>469</v>
      </c>
      <c r="C67" s="482" t="s">
        <v>129</v>
      </c>
      <c r="D67" s="474">
        <v>0</v>
      </c>
      <c r="E67" s="475" t="e">
        <f>+#REF!</f>
        <v>#REF!</v>
      </c>
      <c r="F67" s="475">
        <v>40000</v>
      </c>
      <c r="G67" s="471"/>
      <c r="H67" s="407">
        <f t="shared" si="5"/>
        <v>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t="shared" si="4"/>
        <v>9.079999999999998</v>
      </c>
      <c r="B68" s="364" t="s">
        <v>475</v>
      </c>
      <c r="C68" s="482" t="s">
        <v>129</v>
      </c>
      <c r="D68" s="474">
        <v>0</v>
      </c>
      <c r="E68" s="475" t="e">
        <f>+#REF!</f>
        <v>#REF!</v>
      </c>
      <c r="F68" s="475">
        <v>559933</v>
      </c>
      <c r="G68" s="471"/>
      <c r="H68" s="407">
        <f t="shared" si="5"/>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9.089999999999998</v>
      </c>
      <c r="B69" s="364" t="s">
        <v>474</v>
      </c>
      <c r="C69" s="482" t="s">
        <v>129</v>
      </c>
      <c r="D69" s="474">
        <v>1</v>
      </c>
      <c r="E69" s="475" t="e">
        <f>+#REF!</f>
        <v>#REF!</v>
      </c>
      <c r="F69" s="475">
        <v>800000</v>
      </c>
      <c r="G69" s="471"/>
      <c r="H69" s="407">
        <f t="shared" si="5"/>
        <v>800000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9.099999999999998</v>
      </c>
      <c r="B70" s="364" t="s">
        <v>470</v>
      </c>
      <c r="C70" s="482" t="s">
        <v>129</v>
      </c>
      <c r="D70" s="474">
        <v>0</v>
      </c>
      <c r="E70" s="475" t="e">
        <f>#REF!</f>
        <v>#REF!</v>
      </c>
      <c r="F70" s="475">
        <v>408740</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02"/>
      <c r="B71" s="365" t="s">
        <v>460</v>
      </c>
      <c r="C71" s="487"/>
      <c r="D71" s="488"/>
      <c r="E71" s="489"/>
      <c r="F71" s="489"/>
      <c r="G71" s="471"/>
      <c r="H71" s="417">
        <f>SUM(H61:H70)</f>
        <v>20158896</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0"/>
      <c r="B72" s="345"/>
      <c r="C72" s="486"/>
      <c r="D72" s="486"/>
      <c r="E72" s="491"/>
      <c r="F72" s="491"/>
      <c r="G72" s="471"/>
      <c r="H72" s="441"/>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02"/>
      <c r="B73" s="493" t="s">
        <v>461</v>
      </c>
      <c r="C73" s="488"/>
      <c r="D73" s="488"/>
      <c r="E73" s="475"/>
      <c r="F73" s="489"/>
      <c r="G73" s="540"/>
      <c r="H73" s="417">
        <f>H71</f>
        <v>20158896</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37"/>
      <c r="B74" s="438"/>
      <c r="C74" s="439"/>
      <c r="D74" s="439"/>
      <c r="F74" s="440"/>
      <c r="H74" s="494"/>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386"/>
      <c r="B75" s="386"/>
      <c r="C75" s="386"/>
      <c r="D75" s="439"/>
      <c r="E75" s="390"/>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95" t="s">
        <v>265</v>
      </c>
      <c r="B76" s="496"/>
      <c r="C76" s="497"/>
      <c r="D76" s="498"/>
      <c r="F76" s="499">
        <f>H73+H57</f>
        <v>70543813.412</v>
      </c>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95" t="s">
        <v>351</v>
      </c>
      <c r="B77" s="500"/>
      <c r="C77" s="501"/>
      <c r="D77" s="498"/>
      <c r="F77" s="499">
        <f>0.25*F76</f>
        <v>17635953.353</v>
      </c>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267</v>
      </c>
      <c r="B78" s="500"/>
      <c r="C78" s="501"/>
      <c r="D78" s="498"/>
      <c r="F78" s="499">
        <f>SUM(F76:F77)</f>
        <v>88179766.765</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268</v>
      </c>
      <c r="B79" s="500"/>
      <c r="C79" s="501"/>
      <c r="D79" s="498"/>
      <c r="F79" s="499">
        <f>0.05*0.16*F76</f>
        <v>564350.507296</v>
      </c>
      <c r="K79" s="303"/>
      <c r="L79" s="502"/>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269</v>
      </c>
      <c r="B80" s="500"/>
      <c r="C80" s="501"/>
      <c r="D80" s="498"/>
      <c r="F80" s="499">
        <f>F79+F78</f>
        <v>88744117.272296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6:103" ht="12">
      <c r="F81" s="433"/>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3" spans="2:6" ht="12">
      <c r="B83" s="564" t="s">
        <v>502</v>
      </c>
      <c r="F83" s="499">
        <f>F80+'AREA DE SINDICATO TALLER DEPOS'!F82+'AREA DE MANTENIMIENTO'!F73+'PRESUPUESTO PARA LICITAR1'!F161</f>
        <v>349800414.368807</v>
      </c>
    </row>
    <row r="85" spans="1:103" ht="12">
      <c r="A85" s="504" t="s">
        <v>484</v>
      </c>
      <c r="B85" s="505"/>
      <c r="C85" s="506"/>
      <c r="D85" s="507" t="s">
        <v>488</v>
      </c>
      <c r="E85" s="504"/>
      <c r="F85" s="508"/>
      <c r="G85" s="509"/>
      <c r="H85" s="509"/>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1:103" ht="12">
      <c r="A86" s="504" t="s">
        <v>485</v>
      </c>
      <c r="B86" s="507"/>
      <c r="C86" s="504" t="s">
        <v>487</v>
      </c>
      <c r="D86" s="504"/>
      <c r="E86" s="504"/>
      <c r="F86" s="508"/>
      <c r="G86" s="509"/>
      <c r="H86" s="509"/>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row r="87" spans="1:103" ht="12">
      <c r="A87" s="504" t="s">
        <v>486</v>
      </c>
      <c r="B87" s="507"/>
      <c r="C87" s="504" t="s">
        <v>489</v>
      </c>
      <c r="D87" s="504"/>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12"/>
      <c r="B88" s="505"/>
      <c r="C88" s="507"/>
      <c r="D88" s="507"/>
      <c r="E88" s="513"/>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sheetData>
  <sheetProtection/>
  <mergeCells count="12">
    <mergeCell ref="B11:H11"/>
    <mergeCell ref="B29:H29"/>
    <mergeCell ref="B35:H35"/>
    <mergeCell ref="B42:H42"/>
    <mergeCell ref="B48:H48"/>
    <mergeCell ref="C57:F57"/>
    <mergeCell ref="A1:I1"/>
    <mergeCell ref="A2:I2"/>
    <mergeCell ref="A3:I3"/>
    <mergeCell ref="A4:I4"/>
    <mergeCell ref="C6:E6"/>
    <mergeCell ref="A8:H9"/>
  </mergeCells>
  <printOptions/>
  <pageMargins left="0.27" right="0.7" top="0.75" bottom="0.75" header="0.3" footer="0.3"/>
  <pageSetup horizontalDpi="600" verticalDpi="600" orientation="portrait" scale="84" r:id="rId1"/>
  <rowBreaks count="2" manualBreakCount="2">
    <brk id="34" max="255" man="1"/>
    <brk id="51" max="255" man="1"/>
  </rowBreaks>
</worksheet>
</file>

<file path=xl/worksheets/sheet12.xml><?xml version="1.0" encoding="utf-8"?>
<worksheet xmlns="http://schemas.openxmlformats.org/spreadsheetml/2006/main" xmlns:r="http://schemas.openxmlformats.org/officeDocument/2006/relationships">
  <dimension ref="A1:CT46"/>
  <sheetViews>
    <sheetView tabSelected="1" view="pageBreakPreview" zoomScale="80" zoomScaleNormal="83" zoomScaleSheetLayoutView="80" workbookViewId="0" topLeftCell="A1">
      <selection activeCell="H35" sqref="H35"/>
    </sheetView>
  </sheetViews>
  <sheetFormatPr defaultColWidth="11.421875" defaultRowHeight="15"/>
  <cols>
    <col min="1" max="1" width="7.7109375" style="574" customWidth="1"/>
    <col min="2" max="2" width="75.8515625" style="575" customWidth="1"/>
    <col min="3" max="3" width="9.57421875" style="576" customWidth="1"/>
    <col min="4" max="4" width="11.00390625" style="576" customWidth="1"/>
    <col min="5" max="5" width="16.421875" style="566" customWidth="1"/>
    <col min="6" max="6" width="16.8515625" style="567" customWidth="1"/>
    <col min="7" max="7" width="13.8515625" style="245" bestFit="1" customWidth="1"/>
    <col min="8" max="8" width="11.421875" style="246" customWidth="1"/>
    <col min="9" max="9" width="13.7109375" style="246" bestFit="1" customWidth="1"/>
    <col min="10" max="98" width="11.421875" style="246" customWidth="1"/>
    <col min="99" max="16384" width="11.421875" style="565" customWidth="1"/>
  </cols>
  <sheetData>
    <row r="1" spans="1:6" ht="15">
      <c r="A1" s="118"/>
      <c r="B1" s="598" t="s">
        <v>528</v>
      </c>
      <c r="C1" s="598"/>
      <c r="D1" s="599"/>
      <c r="E1" s="118"/>
      <c r="F1" s="118"/>
    </row>
    <row r="2" spans="1:9" ht="15">
      <c r="A2" s="118"/>
      <c r="B2" s="598" t="s">
        <v>529</v>
      </c>
      <c r="C2" s="598"/>
      <c r="D2" s="599"/>
      <c r="E2" s="118"/>
      <c r="F2" s="118"/>
      <c r="G2" s="254"/>
      <c r="I2" s="255"/>
    </row>
    <row r="3" spans="1:9" ht="15">
      <c r="A3" s="118"/>
      <c r="B3" s="598" t="s">
        <v>530</v>
      </c>
      <c r="C3" s="598"/>
      <c r="D3" s="599"/>
      <c r="E3" s="118"/>
      <c r="F3" s="118"/>
      <c r="G3" s="254"/>
      <c r="I3" s="255"/>
    </row>
    <row r="4" spans="1:9" ht="15">
      <c r="A4" s="118"/>
      <c r="B4" s="598" t="s">
        <v>531</v>
      </c>
      <c r="C4" s="598"/>
      <c r="D4" s="600"/>
      <c r="E4" s="118"/>
      <c r="F4" s="118"/>
      <c r="G4" s="254"/>
      <c r="I4" s="255"/>
    </row>
    <row r="5" spans="1:9" ht="15">
      <c r="A5" s="118"/>
      <c r="B5" s="598"/>
      <c r="C5" s="598"/>
      <c r="D5" s="600"/>
      <c r="E5" s="118"/>
      <c r="F5" s="118"/>
      <c r="G5" s="254"/>
      <c r="I5" s="255"/>
    </row>
    <row r="6" spans="1:6" s="44" customFormat="1" ht="30.75" customHeight="1">
      <c r="A6" s="906" t="s">
        <v>532</v>
      </c>
      <c r="B6" s="907"/>
      <c r="C6" s="907"/>
      <c r="D6" s="907"/>
      <c r="E6" s="907"/>
      <c r="F6" s="908"/>
    </row>
    <row r="7" spans="1:9" ht="60">
      <c r="A7" s="284">
        <f>A4+0.01</f>
        <v>0.01</v>
      </c>
      <c r="B7" s="601" t="s">
        <v>514</v>
      </c>
      <c r="C7" s="569" t="s">
        <v>154</v>
      </c>
      <c r="D7" s="570">
        <v>12000</v>
      </c>
      <c r="E7" s="571"/>
      <c r="F7" s="572">
        <f>D7*E7</f>
        <v>0</v>
      </c>
      <c r="G7" s="254"/>
      <c r="I7" s="255"/>
    </row>
    <row r="8" spans="1:9" ht="30">
      <c r="A8" s="284">
        <f>A7+0.01</f>
        <v>0.02</v>
      </c>
      <c r="B8" s="601" t="s">
        <v>527</v>
      </c>
      <c r="C8" s="569" t="s">
        <v>146</v>
      </c>
      <c r="D8" s="570">
        <v>287</v>
      </c>
      <c r="E8" s="571"/>
      <c r="F8" s="572">
        <f>D8*E8</f>
        <v>0</v>
      </c>
      <c r="G8" s="254"/>
      <c r="I8" s="255"/>
    </row>
    <row r="9" spans="1:9" ht="15">
      <c r="A9" s="284">
        <f>A8+0.01</f>
        <v>0.03</v>
      </c>
      <c r="B9" s="601" t="s">
        <v>518</v>
      </c>
      <c r="C9" s="569" t="s">
        <v>3</v>
      </c>
      <c r="D9" s="580">
        <v>70</v>
      </c>
      <c r="E9" s="583"/>
      <c r="F9" s="584">
        <f>D9*E9</f>
        <v>0</v>
      </c>
      <c r="G9" s="254"/>
      <c r="I9" s="255"/>
    </row>
    <row r="10" spans="2:97" s="581" customFormat="1" ht="15">
      <c r="B10" s="602"/>
      <c r="C10" s="578"/>
      <c r="D10" s="578"/>
      <c r="E10" s="217" t="s">
        <v>13</v>
      </c>
      <c r="F10" s="585">
        <f>SUM(F7:F9)</f>
        <v>0</v>
      </c>
      <c r="G10" s="45"/>
      <c r="H10" s="47"/>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row>
    <row r="11" spans="1:9" ht="15">
      <c r="A11" s="603">
        <v>2</v>
      </c>
      <c r="B11" s="905" t="s">
        <v>443</v>
      </c>
      <c r="C11" s="905"/>
      <c r="D11" s="905"/>
      <c r="E11" s="905"/>
      <c r="F11" s="604"/>
      <c r="G11" s="254"/>
      <c r="I11" s="255"/>
    </row>
    <row r="12" spans="1:9" ht="30">
      <c r="A12" s="284">
        <f>A11+0.01</f>
        <v>2.01</v>
      </c>
      <c r="B12" s="601" t="s">
        <v>515</v>
      </c>
      <c r="C12" s="569" t="s">
        <v>146</v>
      </c>
      <c r="D12" s="580">
        <v>157</v>
      </c>
      <c r="E12" s="571"/>
      <c r="F12" s="572">
        <f>D12*E12</f>
        <v>0</v>
      </c>
      <c r="G12" s="254"/>
      <c r="I12" s="255"/>
    </row>
    <row r="13" spans="1:9" ht="15">
      <c r="A13" s="284">
        <f>A12+0.01</f>
        <v>2.0199999999999996</v>
      </c>
      <c r="B13" s="605" t="s">
        <v>516</v>
      </c>
      <c r="C13" s="569" t="s">
        <v>146</v>
      </c>
      <c r="D13" s="580">
        <v>200</v>
      </c>
      <c r="E13" s="571"/>
      <c r="F13" s="572">
        <f>D13*E13</f>
        <v>0</v>
      </c>
      <c r="G13" s="254"/>
      <c r="I13" s="255"/>
    </row>
    <row r="14" spans="1:9" ht="15">
      <c r="A14" s="284">
        <f>A13+0.01</f>
        <v>2.0299999999999994</v>
      </c>
      <c r="B14" s="605" t="s">
        <v>512</v>
      </c>
      <c r="C14" s="569" t="s">
        <v>146</v>
      </c>
      <c r="D14" s="580">
        <v>200</v>
      </c>
      <c r="E14" s="571"/>
      <c r="F14" s="572">
        <f>D14*E14</f>
        <v>0</v>
      </c>
      <c r="G14" s="254"/>
      <c r="I14" s="255"/>
    </row>
    <row r="15" spans="1:9" ht="15">
      <c r="A15" s="284">
        <f>A14+0.01</f>
        <v>2.039999999999999</v>
      </c>
      <c r="B15" s="605" t="s">
        <v>511</v>
      </c>
      <c r="C15" s="569" t="s">
        <v>146</v>
      </c>
      <c r="D15" s="580">
        <v>150</v>
      </c>
      <c r="E15" s="571"/>
      <c r="F15" s="572">
        <f>D15*E15</f>
        <v>0</v>
      </c>
      <c r="G15" s="254"/>
      <c r="I15" s="255"/>
    </row>
    <row r="16" spans="2:97" s="581" customFormat="1" ht="15">
      <c r="B16" s="605"/>
      <c r="C16" s="578"/>
      <c r="D16" s="578"/>
      <c r="E16" s="217" t="s">
        <v>13</v>
      </c>
      <c r="F16" s="324">
        <f>SUM(F12:F15)</f>
        <v>0</v>
      </c>
      <c r="G16" s="45"/>
      <c r="H16" s="47"/>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row>
    <row r="17" spans="1:9" ht="15">
      <c r="A17" s="603">
        <v>3</v>
      </c>
      <c r="B17" s="905" t="s">
        <v>504</v>
      </c>
      <c r="C17" s="905"/>
      <c r="D17" s="905"/>
      <c r="E17" s="905"/>
      <c r="F17" s="604"/>
      <c r="G17" s="254"/>
      <c r="I17" s="255"/>
    </row>
    <row r="18" spans="1:9" ht="30">
      <c r="A18" s="284">
        <f>A17+0.01</f>
        <v>3.01</v>
      </c>
      <c r="B18" s="601" t="s">
        <v>519</v>
      </c>
      <c r="C18" s="579" t="s">
        <v>3</v>
      </c>
      <c r="D18" s="570">
        <v>48</v>
      </c>
      <c r="E18" s="571"/>
      <c r="F18" s="572">
        <f aca="true" t="shared" si="0" ref="F18:F24">E18*D18</f>
        <v>0</v>
      </c>
      <c r="G18" s="254"/>
      <c r="I18" s="255"/>
    </row>
    <row r="19" spans="1:9" ht="15">
      <c r="A19" s="284">
        <f aca="true" t="shared" si="1" ref="A19:A24">A18+0.01</f>
        <v>3.0199999999999996</v>
      </c>
      <c r="B19" s="605" t="s">
        <v>510</v>
      </c>
      <c r="C19" s="209" t="s">
        <v>157</v>
      </c>
      <c r="D19" s="580">
        <v>7</v>
      </c>
      <c r="E19" s="606"/>
      <c r="F19" s="572">
        <f t="shared" si="0"/>
        <v>0</v>
      </c>
      <c r="G19" s="254"/>
      <c r="I19" s="255"/>
    </row>
    <row r="20" spans="1:9" ht="15">
      <c r="A20" s="284">
        <f t="shared" si="1"/>
        <v>3.0299999999999994</v>
      </c>
      <c r="B20" s="605" t="s">
        <v>507</v>
      </c>
      <c r="C20" s="209" t="s">
        <v>157</v>
      </c>
      <c r="D20" s="580">
        <v>4</v>
      </c>
      <c r="E20" s="606"/>
      <c r="F20" s="572">
        <f t="shared" si="0"/>
        <v>0</v>
      </c>
      <c r="G20" s="254"/>
      <c r="I20" s="255"/>
    </row>
    <row r="21" spans="1:9" ht="22.5" customHeight="1">
      <c r="A21" s="284">
        <f t="shared" si="1"/>
        <v>3.039999999999999</v>
      </c>
      <c r="B21" s="605" t="s">
        <v>524</v>
      </c>
      <c r="C21" s="209" t="s">
        <v>3</v>
      </c>
      <c r="D21" s="580">
        <v>6</v>
      </c>
      <c r="E21" s="606"/>
      <c r="F21" s="572">
        <f t="shared" si="0"/>
        <v>0</v>
      </c>
      <c r="G21" s="254"/>
      <c r="I21" s="255"/>
    </row>
    <row r="22" spans="1:9" ht="15">
      <c r="A22" s="284">
        <f t="shared" si="1"/>
        <v>3.049999999999999</v>
      </c>
      <c r="B22" s="605" t="s">
        <v>517</v>
      </c>
      <c r="C22" s="209" t="s">
        <v>129</v>
      </c>
      <c r="D22" s="580">
        <v>2</v>
      </c>
      <c r="E22" s="606"/>
      <c r="F22" s="572">
        <f t="shared" si="0"/>
        <v>0</v>
      </c>
      <c r="G22" s="254"/>
      <c r="I22" s="255"/>
    </row>
    <row r="23" spans="1:9" ht="15">
      <c r="A23" s="284">
        <f t="shared" si="1"/>
        <v>3.0599999999999987</v>
      </c>
      <c r="B23" s="605" t="s">
        <v>525</v>
      </c>
      <c r="C23" s="209" t="s">
        <v>3</v>
      </c>
      <c r="D23" s="580">
        <v>2</v>
      </c>
      <c r="E23" s="606"/>
      <c r="F23" s="572">
        <f t="shared" si="0"/>
        <v>0</v>
      </c>
      <c r="G23" s="254"/>
      <c r="I23" s="255"/>
    </row>
    <row r="24" spans="1:9" ht="15">
      <c r="A24" s="284">
        <f t="shared" si="1"/>
        <v>3.0699999999999985</v>
      </c>
      <c r="B24" s="607" t="s">
        <v>498</v>
      </c>
      <c r="C24" s="569" t="s">
        <v>154</v>
      </c>
      <c r="D24" s="580">
        <v>1214.4663002498307</v>
      </c>
      <c r="E24" s="583"/>
      <c r="F24" s="572">
        <f t="shared" si="0"/>
        <v>0</v>
      </c>
      <c r="G24" s="254"/>
      <c r="I24" s="255"/>
    </row>
    <row r="25" spans="1:9" ht="15">
      <c r="A25" s="577"/>
      <c r="B25" s="608"/>
      <c r="C25" s="578"/>
      <c r="D25" s="578"/>
      <c r="E25" s="223" t="s">
        <v>13</v>
      </c>
      <c r="F25" s="586">
        <f>SUM(F18:F24)</f>
        <v>0</v>
      </c>
      <c r="G25" s="254"/>
      <c r="I25" s="255"/>
    </row>
    <row r="26" spans="1:9" ht="15">
      <c r="A26" s="304">
        <v>4</v>
      </c>
      <c r="B26" s="609" t="s">
        <v>506</v>
      </c>
      <c r="C26" s="610"/>
      <c r="D26" s="611"/>
      <c r="E26" s="612"/>
      <c r="F26" s="324"/>
      <c r="G26" s="254"/>
      <c r="I26" s="255"/>
    </row>
    <row r="27" spans="1:9" ht="60">
      <c r="A27" s="568">
        <f>A26+0.01</f>
        <v>4.01</v>
      </c>
      <c r="B27" s="613" t="s">
        <v>526</v>
      </c>
      <c r="C27" s="611" t="s">
        <v>129</v>
      </c>
      <c r="D27" s="570">
        <v>3</v>
      </c>
      <c r="E27" s="571"/>
      <c r="F27" s="572">
        <f>D27*E27</f>
        <v>0</v>
      </c>
      <c r="G27" s="254"/>
      <c r="I27" s="255"/>
    </row>
    <row r="28" spans="1:9" ht="30">
      <c r="A28" s="568">
        <f>A27+0.01</f>
        <v>4.02</v>
      </c>
      <c r="B28" s="614" t="s">
        <v>520</v>
      </c>
      <c r="C28" s="611" t="s">
        <v>129</v>
      </c>
      <c r="D28" s="570">
        <v>3</v>
      </c>
      <c r="E28" s="571"/>
      <c r="F28" s="572">
        <f>D28*E28</f>
        <v>0</v>
      </c>
      <c r="G28" s="254"/>
      <c r="I28" s="255"/>
    </row>
    <row r="29" spans="1:6" ht="15">
      <c r="A29" s="568"/>
      <c r="B29" s="607"/>
      <c r="C29" s="569"/>
      <c r="D29" s="569"/>
      <c r="E29" s="223" t="s">
        <v>13</v>
      </c>
      <c r="F29" s="324">
        <f>SUM(F27:F28)</f>
        <v>0</v>
      </c>
    </row>
    <row r="30" spans="1:6" ht="15">
      <c r="A30" s="577"/>
      <c r="B30" s="608"/>
      <c r="E30" s="282"/>
      <c r="F30" s="327"/>
    </row>
    <row r="31" spans="1:6" ht="15">
      <c r="A31" s="568"/>
      <c r="B31" s="615" t="s">
        <v>508</v>
      </c>
      <c r="C31" s="569"/>
      <c r="D31" s="569"/>
      <c r="E31" s="223"/>
      <c r="F31" s="324">
        <f>F29+F25+F16+F10</f>
        <v>0</v>
      </c>
    </row>
    <row r="32" spans="1:6" ht="15">
      <c r="A32" s="577"/>
      <c r="B32" s="608"/>
      <c r="E32" s="282"/>
      <c r="F32" s="565"/>
    </row>
    <row r="33" spans="1:6" ht="15">
      <c r="A33" s="565"/>
      <c r="B33" s="589" t="s">
        <v>505</v>
      </c>
      <c r="C33" s="565"/>
      <c r="D33" s="565"/>
      <c r="E33" s="565"/>
      <c r="F33" s="565"/>
    </row>
    <row r="34" spans="1:6" ht="15">
      <c r="A34" s="565"/>
      <c r="B34" s="589"/>
      <c r="C34" s="565"/>
      <c r="D34" s="565"/>
      <c r="E34" s="565"/>
      <c r="F34" s="565"/>
    </row>
    <row r="35" spans="1:98" ht="15">
      <c r="A35" s="304">
        <v>1</v>
      </c>
      <c r="B35" s="609" t="s">
        <v>513</v>
      </c>
      <c r="C35" s="610"/>
      <c r="D35" s="611"/>
      <c r="E35" s="612"/>
      <c r="F35" s="324"/>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565"/>
      <c r="BH35" s="565"/>
      <c r="BI35" s="565"/>
      <c r="BJ35" s="565"/>
      <c r="BK35" s="565"/>
      <c r="BL35" s="565"/>
      <c r="BM35" s="565"/>
      <c r="BN35" s="565"/>
      <c r="BO35" s="565"/>
      <c r="BP35" s="565"/>
      <c r="BQ35" s="565"/>
      <c r="BR35" s="565"/>
      <c r="BS35" s="565"/>
      <c r="BT35" s="565"/>
      <c r="BU35" s="565"/>
      <c r="BV35" s="565"/>
      <c r="BW35" s="565"/>
      <c r="BX35" s="565"/>
      <c r="BY35" s="565"/>
      <c r="BZ35" s="565"/>
      <c r="CA35" s="565"/>
      <c r="CB35" s="565"/>
      <c r="CC35" s="565"/>
      <c r="CD35" s="565"/>
      <c r="CE35" s="565"/>
      <c r="CF35" s="565"/>
      <c r="CG35" s="565"/>
      <c r="CH35" s="565"/>
      <c r="CI35" s="565"/>
      <c r="CJ35" s="565"/>
      <c r="CK35" s="565"/>
      <c r="CL35" s="565"/>
      <c r="CM35" s="565"/>
      <c r="CN35" s="565"/>
      <c r="CO35" s="565"/>
      <c r="CP35" s="565"/>
      <c r="CQ35" s="565"/>
      <c r="CR35" s="565"/>
      <c r="CS35" s="565"/>
      <c r="CT35" s="565"/>
    </row>
    <row r="36" spans="1:6" s="595" customFormat="1" ht="15">
      <c r="A36" s="568">
        <v>1.01</v>
      </c>
      <c r="B36" s="616" t="s">
        <v>521</v>
      </c>
      <c r="C36" s="617" t="s">
        <v>129</v>
      </c>
      <c r="D36" s="593">
        <v>16</v>
      </c>
      <c r="E36" s="588"/>
      <c r="F36" s="594">
        <f>D36*E36</f>
        <v>0</v>
      </c>
    </row>
    <row r="37" spans="1:98" ht="15">
      <c r="A37" s="590"/>
      <c r="B37" s="590"/>
      <c r="C37" s="590"/>
      <c r="D37" s="590"/>
      <c r="E37" s="590" t="s">
        <v>13</v>
      </c>
      <c r="F37" s="592">
        <f>SUM(F36:F36)</f>
        <v>0</v>
      </c>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5"/>
      <c r="BJ37" s="565"/>
      <c r="BK37" s="565"/>
      <c r="BL37" s="565"/>
      <c r="BM37" s="565"/>
      <c r="BN37" s="565"/>
      <c r="BO37" s="565"/>
      <c r="BP37" s="565"/>
      <c r="BQ37" s="565"/>
      <c r="BR37" s="565"/>
      <c r="BS37" s="565"/>
      <c r="BT37" s="565"/>
      <c r="BU37" s="565"/>
      <c r="BV37" s="565"/>
      <c r="BW37" s="565"/>
      <c r="BX37" s="565"/>
      <c r="BY37" s="565"/>
      <c r="BZ37" s="565"/>
      <c r="CA37" s="565"/>
      <c r="CB37" s="565"/>
      <c r="CC37" s="565"/>
      <c r="CD37" s="565"/>
      <c r="CE37" s="565"/>
      <c r="CF37" s="565"/>
      <c r="CG37" s="565"/>
      <c r="CH37" s="565"/>
      <c r="CI37" s="565"/>
      <c r="CJ37" s="565"/>
      <c r="CK37" s="565"/>
      <c r="CL37" s="565"/>
      <c r="CM37" s="565"/>
      <c r="CN37" s="565"/>
      <c r="CO37" s="565"/>
      <c r="CP37" s="565"/>
      <c r="CQ37" s="565"/>
      <c r="CR37" s="565"/>
      <c r="CS37" s="565"/>
      <c r="CT37" s="565"/>
    </row>
    <row r="38" spans="1:98" ht="15">
      <c r="A38" s="304">
        <v>2</v>
      </c>
      <c r="B38" s="615" t="s">
        <v>442</v>
      </c>
      <c r="C38" s="587"/>
      <c r="D38" s="573"/>
      <c r="E38" s="217"/>
      <c r="F38" s="32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5"/>
      <c r="BQ38" s="565"/>
      <c r="BR38" s="565"/>
      <c r="BS38" s="565"/>
      <c r="BT38" s="565"/>
      <c r="BU38" s="565"/>
      <c r="BV38" s="565"/>
      <c r="BW38" s="565"/>
      <c r="BX38" s="565"/>
      <c r="BY38" s="565"/>
      <c r="BZ38" s="565"/>
      <c r="CA38" s="565"/>
      <c r="CB38" s="565"/>
      <c r="CC38" s="565"/>
      <c r="CD38" s="565"/>
      <c r="CE38" s="565"/>
      <c r="CF38" s="565"/>
      <c r="CG38" s="565"/>
      <c r="CH38" s="565"/>
      <c r="CI38" s="565"/>
      <c r="CJ38" s="565"/>
      <c r="CK38" s="565"/>
      <c r="CL38" s="565"/>
      <c r="CM38" s="565"/>
      <c r="CN38" s="565"/>
      <c r="CO38" s="565"/>
      <c r="CP38" s="565"/>
      <c r="CQ38" s="565"/>
      <c r="CR38" s="565"/>
      <c r="CS38" s="565"/>
      <c r="CT38" s="565"/>
    </row>
    <row r="39" spans="1:98" ht="30">
      <c r="A39" s="568">
        <f>A38+0.01</f>
        <v>2.01</v>
      </c>
      <c r="B39" s="607" t="s">
        <v>522</v>
      </c>
      <c r="C39" s="569" t="s">
        <v>3</v>
      </c>
      <c r="D39" s="569">
        <v>60</v>
      </c>
      <c r="E39" s="571"/>
      <c r="F39" s="571">
        <f>D39*E39</f>
        <v>0</v>
      </c>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5"/>
      <c r="BJ39" s="565"/>
      <c r="BK39" s="565"/>
      <c r="BL39" s="565"/>
      <c r="BM39" s="565"/>
      <c r="BN39" s="565"/>
      <c r="BO39" s="565"/>
      <c r="BP39" s="565"/>
      <c r="BQ39" s="565"/>
      <c r="BR39" s="565"/>
      <c r="BS39" s="565"/>
      <c r="BT39" s="565"/>
      <c r="BU39" s="565"/>
      <c r="BV39" s="565"/>
      <c r="BW39" s="565"/>
      <c r="BX39" s="565"/>
      <c r="BY39" s="565"/>
      <c r="BZ39" s="565"/>
      <c r="CA39" s="565"/>
      <c r="CB39" s="565"/>
      <c r="CC39" s="565"/>
      <c r="CD39" s="565"/>
      <c r="CE39" s="565"/>
      <c r="CF39" s="565"/>
      <c r="CG39" s="565"/>
      <c r="CH39" s="565"/>
      <c r="CI39" s="565"/>
      <c r="CJ39" s="565"/>
      <c r="CK39" s="565"/>
      <c r="CL39" s="565"/>
      <c r="CM39" s="565"/>
      <c r="CN39" s="565"/>
      <c r="CO39" s="565"/>
      <c r="CP39" s="565"/>
      <c r="CQ39" s="565"/>
      <c r="CR39" s="565"/>
      <c r="CS39" s="565"/>
      <c r="CT39" s="565"/>
    </row>
    <row r="40" spans="1:98" ht="30">
      <c r="A40" s="568">
        <f>A39+0.01</f>
        <v>2.0199999999999996</v>
      </c>
      <c r="B40" s="618" t="s">
        <v>523</v>
      </c>
      <c r="C40" s="582" t="s">
        <v>129</v>
      </c>
      <c r="D40" s="582">
        <v>6</v>
      </c>
      <c r="E40" s="583"/>
      <c r="F40" s="583">
        <f>D40*E40</f>
        <v>0</v>
      </c>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5"/>
      <c r="BJ40" s="565"/>
      <c r="BK40" s="565"/>
      <c r="BL40" s="565"/>
      <c r="BM40" s="565"/>
      <c r="BN40" s="565"/>
      <c r="BO40" s="565"/>
      <c r="BP40" s="565"/>
      <c r="BQ40" s="565"/>
      <c r="BR40" s="565"/>
      <c r="BS40" s="565"/>
      <c r="BT40" s="565"/>
      <c r="BU40" s="565"/>
      <c r="BV40" s="565"/>
      <c r="BW40" s="565"/>
      <c r="BX40" s="565"/>
      <c r="BY40" s="565"/>
      <c r="BZ40" s="565"/>
      <c r="CA40" s="565"/>
      <c r="CB40" s="565"/>
      <c r="CC40" s="565"/>
      <c r="CD40" s="565"/>
      <c r="CE40" s="565"/>
      <c r="CF40" s="565"/>
      <c r="CG40" s="565"/>
      <c r="CH40" s="565"/>
      <c r="CI40" s="565"/>
      <c r="CJ40" s="565"/>
      <c r="CK40" s="565"/>
      <c r="CL40" s="565"/>
      <c r="CM40" s="565"/>
      <c r="CN40" s="565"/>
      <c r="CO40" s="565"/>
      <c r="CP40" s="565"/>
      <c r="CQ40" s="565"/>
      <c r="CR40" s="565"/>
      <c r="CS40" s="565"/>
      <c r="CT40" s="565"/>
    </row>
    <row r="41" spans="1:98" ht="15">
      <c r="A41" s="591"/>
      <c r="B41" s="591"/>
      <c r="C41" s="591"/>
      <c r="D41" s="591"/>
      <c r="E41" s="590" t="s">
        <v>13</v>
      </c>
      <c r="F41" s="596">
        <f>SUM(F39:F40)</f>
        <v>0</v>
      </c>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c r="CT41" s="565"/>
    </row>
    <row r="42" spans="1:98" ht="15">
      <c r="A42" s="591"/>
      <c r="B42" s="597" t="s">
        <v>509</v>
      </c>
      <c r="C42" s="591"/>
      <c r="D42" s="591"/>
      <c r="E42" s="590"/>
      <c r="F42" s="596">
        <f>F37+F41</f>
        <v>0</v>
      </c>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c r="CT42" s="565"/>
    </row>
    <row r="43" spans="1:98" ht="15">
      <c r="A43" s="565"/>
      <c r="B43" s="565"/>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c r="CT43" s="565"/>
    </row>
    <row r="44" spans="1:98" ht="15">
      <c r="A44" s="619" t="s">
        <v>265</v>
      </c>
      <c r="B44" s="591"/>
      <c r="C44" s="569"/>
      <c r="D44" s="619"/>
      <c r="E44" s="570"/>
      <c r="F44" s="620">
        <f>F31+F42</f>
        <v>0</v>
      </c>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c r="CC44" s="565"/>
      <c r="CD44" s="565"/>
      <c r="CE44" s="565"/>
      <c r="CF44" s="565"/>
      <c r="CG44" s="565"/>
      <c r="CH44" s="565"/>
      <c r="CI44" s="565"/>
      <c r="CJ44" s="565"/>
      <c r="CK44" s="565"/>
      <c r="CL44" s="565"/>
      <c r="CM44" s="565"/>
      <c r="CN44" s="565"/>
      <c r="CO44" s="565"/>
      <c r="CP44" s="565"/>
      <c r="CQ44" s="565"/>
      <c r="CR44" s="565"/>
      <c r="CS44" s="565"/>
      <c r="CT44" s="565"/>
    </row>
    <row r="45" ht="15">
      <c r="B45" s="621"/>
    </row>
    <row r="46" ht="15">
      <c r="B46" s="621"/>
    </row>
  </sheetData>
  <sheetProtection/>
  <mergeCells count="3">
    <mergeCell ref="B17:E17"/>
    <mergeCell ref="B11:E11"/>
    <mergeCell ref="A6:F6"/>
  </mergeCells>
  <printOptions/>
  <pageMargins left="0.61" right="0.7086614173228347" top="0.7480314960629921" bottom="0.7480314960629921" header="0.31496062992125984" footer="0.31496062992125984"/>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52"/>
  </sheetPr>
  <dimension ref="A1:BH1128"/>
  <sheetViews>
    <sheetView view="pageBreakPreview" zoomScaleNormal="77" zoomScaleSheetLayoutView="100" workbookViewId="0" topLeftCell="AX13">
      <selection activeCell="AQ61" sqref="AQ61:AS62"/>
    </sheetView>
  </sheetViews>
  <sheetFormatPr defaultColWidth="11.421875" defaultRowHeight="15"/>
  <cols>
    <col min="1" max="1" width="11.421875" style="76" customWidth="1"/>
    <col min="2" max="2" width="11.57421875" style="7" customWidth="1"/>
    <col min="3" max="3" width="10.57421875" style="7" customWidth="1"/>
    <col min="4" max="4" width="10.7109375" style="7" customWidth="1"/>
    <col min="5" max="5" width="8.7109375" style="7" customWidth="1"/>
    <col min="6" max="6" width="10.421875" style="7" customWidth="1"/>
    <col min="7" max="7" width="9.00390625" style="7" customWidth="1"/>
    <col min="8" max="8" width="5.140625" style="7" customWidth="1"/>
    <col min="9" max="9" width="5.8515625" style="90" customWidth="1"/>
    <col min="10" max="10" width="8.7109375" style="91" customWidth="1"/>
    <col min="11" max="11" width="11.421875" style="2" customWidth="1"/>
    <col min="12" max="12" width="11.57421875" style="2" customWidth="1"/>
    <col min="13" max="13" width="24.00390625" style="2" customWidth="1"/>
    <col min="14" max="14" width="10.7109375" style="2" customWidth="1"/>
    <col min="15" max="15" width="12.00390625" style="2" customWidth="1"/>
    <col min="16" max="16" width="10.421875" style="2" customWidth="1"/>
    <col min="17" max="17" width="9.00390625" style="2" customWidth="1"/>
    <col min="18" max="18" width="7.00390625" style="2" customWidth="1"/>
    <col min="19" max="19" width="5.8515625" style="2" customWidth="1"/>
    <col min="20" max="20" width="6.57421875" style="2" customWidth="1"/>
    <col min="21" max="21" width="11.421875" style="76" customWidth="1"/>
    <col min="22" max="22" width="11.57421875" style="7" customWidth="1"/>
    <col min="23" max="23" width="10.57421875" style="7" customWidth="1"/>
    <col min="24" max="24" width="10.7109375" style="7" customWidth="1"/>
    <col min="25" max="25" width="6.7109375" style="7" customWidth="1"/>
    <col min="26" max="26" width="10.421875" style="7" customWidth="1"/>
    <col min="27" max="27" width="9.00390625" style="110" customWidth="1"/>
    <col min="28" max="28" width="5.140625" style="110" customWidth="1"/>
    <col min="29" max="29" width="5.8515625" style="7" customWidth="1"/>
    <col min="30" max="30" width="6.57421875" style="111" customWidth="1"/>
    <col min="31" max="31" width="11.421875" style="2" customWidth="1"/>
    <col min="32" max="32" width="11.57421875" style="2" customWidth="1"/>
    <col min="33" max="33" width="12.57421875" style="2" customWidth="1"/>
    <col min="34" max="34" width="10.7109375" style="2" customWidth="1"/>
    <col min="35" max="35" width="6.7109375" style="2" customWidth="1"/>
    <col min="36" max="36" width="10.421875" style="2" customWidth="1"/>
    <col min="37" max="37" width="9.00390625" style="2" customWidth="1"/>
    <col min="38" max="38" width="5.140625" style="2" customWidth="1"/>
    <col min="39" max="39" width="5.8515625" style="2" customWidth="1"/>
    <col min="40" max="40" width="6.57421875" style="2" customWidth="1"/>
    <col min="41" max="41" width="11.421875" style="2" customWidth="1"/>
    <col min="42" max="42" width="11.57421875" style="2" customWidth="1"/>
    <col min="43" max="43" width="16.421875" style="2" customWidth="1"/>
    <col min="44" max="44" width="10.7109375" style="2" customWidth="1"/>
    <col min="45" max="45" width="6.7109375" style="2" customWidth="1"/>
    <col min="46" max="46" width="10.421875" style="2" customWidth="1"/>
    <col min="47" max="47" width="9.00390625" style="2" customWidth="1"/>
    <col min="48" max="48" width="5.140625" style="2" customWidth="1"/>
    <col min="49" max="49" width="5.8515625" style="2" customWidth="1"/>
    <col min="50" max="50" width="6.57421875" style="2" customWidth="1"/>
    <col min="51" max="51" width="11.421875" style="2" customWidth="1"/>
    <col min="52" max="52" width="11.57421875" style="2" customWidth="1"/>
    <col min="53" max="53" width="10.57421875" style="2" customWidth="1"/>
    <col min="54" max="54" width="10.7109375" style="2" customWidth="1"/>
    <col min="55" max="55" width="6.7109375" style="2" customWidth="1"/>
    <col min="56" max="56" width="10.421875" style="2" customWidth="1"/>
    <col min="57" max="57" width="9.00390625" style="2" customWidth="1"/>
    <col min="58" max="58" width="5.140625" style="2" customWidth="1"/>
    <col min="59" max="59" width="5.8515625" style="2" customWidth="1"/>
    <col min="60" max="60" width="6.57421875" style="2" customWidth="1"/>
    <col min="61" max="16384" width="11.421875" style="2" customWidth="1"/>
  </cols>
  <sheetData>
    <row r="1" spans="1:60" ht="20.25">
      <c r="A1" s="710" t="s">
        <v>16</v>
      </c>
      <c r="B1" s="711"/>
      <c r="C1" s="711"/>
      <c r="D1" s="711"/>
      <c r="E1" s="711"/>
      <c r="F1" s="711"/>
      <c r="G1" s="711"/>
      <c r="H1" s="711"/>
      <c r="I1" s="711"/>
      <c r="J1" s="718"/>
      <c r="K1" s="710" t="s">
        <v>16</v>
      </c>
      <c r="L1" s="711"/>
      <c r="M1" s="711"/>
      <c r="N1" s="711"/>
      <c r="O1" s="711"/>
      <c r="P1" s="711"/>
      <c r="Q1" s="711"/>
      <c r="R1" s="711"/>
      <c r="S1" s="711"/>
      <c r="T1" s="718"/>
      <c r="U1" s="710" t="s">
        <v>16</v>
      </c>
      <c r="V1" s="711"/>
      <c r="W1" s="711"/>
      <c r="X1" s="711"/>
      <c r="Y1" s="711"/>
      <c r="Z1" s="711"/>
      <c r="AA1" s="711"/>
      <c r="AB1" s="711"/>
      <c r="AC1" s="711"/>
      <c r="AD1" s="718"/>
      <c r="AE1" s="710" t="s">
        <v>16</v>
      </c>
      <c r="AF1" s="711"/>
      <c r="AG1" s="711"/>
      <c r="AH1" s="711"/>
      <c r="AI1" s="711"/>
      <c r="AJ1" s="711"/>
      <c r="AK1" s="711"/>
      <c r="AL1" s="711"/>
      <c r="AM1" s="711"/>
      <c r="AN1" s="711"/>
      <c r="AO1" s="710" t="s">
        <v>16</v>
      </c>
      <c r="AP1" s="711"/>
      <c r="AQ1" s="711"/>
      <c r="AR1" s="711"/>
      <c r="AS1" s="711"/>
      <c r="AT1" s="711"/>
      <c r="AU1" s="711"/>
      <c r="AV1" s="711"/>
      <c r="AW1" s="711"/>
      <c r="AX1" s="718"/>
      <c r="AY1" s="710" t="s">
        <v>16</v>
      </c>
      <c r="AZ1" s="711"/>
      <c r="BA1" s="711"/>
      <c r="BB1" s="711"/>
      <c r="BC1" s="711"/>
      <c r="BD1" s="711"/>
      <c r="BE1" s="711"/>
      <c r="BF1" s="711"/>
      <c r="BG1" s="711"/>
      <c r="BH1" s="718"/>
    </row>
    <row r="2" spans="1:60" s="6" customFormat="1" ht="8.25" customHeight="1">
      <c r="A2" s="75"/>
      <c r="B2" s="11"/>
      <c r="C2" s="11"/>
      <c r="D2" s="11"/>
      <c r="E2" s="11"/>
      <c r="F2" s="11"/>
      <c r="G2" s="11"/>
      <c r="H2" s="11"/>
      <c r="I2" s="72"/>
      <c r="J2" s="89"/>
      <c r="K2" s="75"/>
      <c r="L2" s="11"/>
      <c r="M2" s="11"/>
      <c r="N2" s="11"/>
      <c r="O2" s="11"/>
      <c r="P2" s="11"/>
      <c r="Q2" s="11"/>
      <c r="R2" s="11"/>
      <c r="S2" s="11"/>
      <c r="T2" s="57"/>
      <c r="U2" s="75"/>
      <c r="V2" s="11"/>
      <c r="W2" s="11"/>
      <c r="X2" s="11"/>
      <c r="Y2" s="11"/>
      <c r="Z2" s="11"/>
      <c r="AA2" s="55"/>
      <c r="AB2" s="55"/>
      <c r="AC2" s="11"/>
      <c r="AD2" s="57"/>
      <c r="AE2" s="75"/>
      <c r="AF2" s="11"/>
      <c r="AG2" s="11"/>
      <c r="AH2" s="11"/>
      <c r="AI2" s="11"/>
      <c r="AJ2" s="11"/>
      <c r="AK2" s="11"/>
      <c r="AL2" s="11"/>
      <c r="AM2" s="11"/>
      <c r="AN2" s="11"/>
      <c r="AO2" s="75"/>
      <c r="AP2" s="11"/>
      <c r="AQ2" s="11"/>
      <c r="AR2" s="11"/>
      <c r="AS2" s="11"/>
      <c r="AT2" s="11"/>
      <c r="AU2" s="11"/>
      <c r="AV2" s="11"/>
      <c r="AW2" s="11"/>
      <c r="AX2" s="57"/>
      <c r="AY2" s="75"/>
      <c r="AZ2" s="11"/>
      <c r="BA2" s="11"/>
      <c r="BB2" s="11"/>
      <c r="BC2" s="11"/>
      <c r="BD2" s="11"/>
      <c r="BE2" s="11"/>
      <c r="BF2" s="11"/>
      <c r="BG2" s="11"/>
      <c r="BH2" s="57"/>
    </row>
    <row r="3" spans="1:60" ht="14.25" customHeight="1">
      <c r="A3" s="691" t="s">
        <v>4</v>
      </c>
      <c r="B3" s="691"/>
      <c r="C3" s="632" t="s">
        <v>218</v>
      </c>
      <c r="D3" s="632"/>
      <c r="E3" s="632"/>
      <c r="F3" s="632"/>
      <c r="G3" s="632"/>
      <c r="H3" s="632"/>
      <c r="I3" s="632"/>
      <c r="J3" s="632"/>
      <c r="K3" s="691" t="s">
        <v>4</v>
      </c>
      <c r="L3" s="691"/>
      <c r="M3" s="632" t="str">
        <f>$C$3</f>
        <v>READECUACIÓN SEDE SERVICIOS GENERALES</v>
      </c>
      <c r="N3" s="632"/>
      <c r="O3" s="632"/>
      <c r="P3" s="632"/>
      <c r="Q3" s="632"/>
      <c r="R3" s="632"/>
      <c r="S3" s="632"/>
      <c r="T3" s="632"/>
      <c r="U3" s="691" t="s">
        <v>4</v>
      </c>
      <c r="V3" s="691"/>
      <c r="W3" s="632" t="str">
        <f>$C$3</f>
        <v>READECUACIÓN SEDE SERVICIOS GENERALES</v>
      </c>
      <c r="X3" s="632"/>
      <c r="Y3" s="632"/>
      <c r="Z3" s="632"/>
      <c r="AA3" s="632"/>
      <c r="AB3" s="632"/>
      <c r="AC3" s="632"/>
      <c r="AD3" s="632"/>
      <c r="AE3" s="691" t="s">
        <v>4</v>
      </c>
      <c r="AF3" s="691"/>
      <c r="AG3" s="632" t="str">
        <f>$C$3</f>
        <v>READECUACIÓN SEDE SERVICIOS GENERALES</v>
      </c>
      <c r="AH3" s="632"/>
      <c r="AI3" s="632"/>
      <c r="AJ3" s="632"/>
      <c r="AK3" s="632"/>
      <c r="AL3" s="632"/>
      <c r="AM3" s="632"/>
      <c r="AN3" s="679"/>
      <c r="AO3" s="691" t="s">
        <v>4</v>
      </c>
      <c r="AP3" s="691"/>
      <c r="AQ3" s="632" t="str">
        <f>$C$3</f>
        <v>READECUACIÓN SEDE SERVICIOS GENERALES</v>
      </c>
      <c r="AR3" s="632"/>
      <c r="AS3" s="632"/>
      <c r="AT3" s="632"/>
      <c r="AU3" s="632"/>
      <c r="AV3" s="632"/>
      <c r="AW3" s="632"/>
      <c r="AX3" s="632"/>
      <c r="AY3" s="691" t="s">
        <v>4</v>
      </c>
      <c r="AZ3" s="691"/>
      <c r="BA3" s="632" t="str">
        <f>$C$3</f>
        <v>READECUACIÓN SEDE SERVICIOS GENERALES</v>
      </c>
      <c r="BB3" s="632"/>
      <c r="BC3" s="632"/>
      <c r="BD3" s="632"/>
      <c r="BE3" s="632"/>
      <c r="BF3" s="632"/>
      <c r="BG3" s="632"/>
      <c r="BH3" s="632"/>
    </row>
    <row r="4" spans="1:60" ht="14.25" customHeight="1">
      <c r="A4" s="691" t="s">
        <v>5</v>
      </c>
      <c r="B4" s="691"/>
      <c r="C4" s="632" t="s">
        <v>219</v>
      </c>
      <c r="D4" s="632"/>
      <c r="E4" s="632"/>
      <c r="F4" s="632"/>
      <c r="G4" s="632"/>
      <c r="H4" s="632"/>
      <c r="I4" s="632"/>
      <c r="J4" s="632"/>
      <c r="K4" s="691" t="s">
        <v>5</v>
      </c>
      <c r="L4" s="691"/>
      <c r="M4" s="632" t="str">
        <f>$C$4</f>
        <v>UNIVERSIDAD DEL CAUCA -SERVICIOS GENERALES</v>
      </c>
      <c r="N4" s="632"/>
      <c r="O4" s="632"/>
      <c r="P4" s="632"/>
      <c r="Q4" s="632"/>
      <c r="R4" s="632"/>
      <c r="S4" s="632"/>
      <c r="T4" s="632"/>
      <c r="U4" s="691" t="s">
        <v>5</v>
      </c>
      <c r="V4" s="691"/>
      <c r="W4" s="632" t="str">
        <f>$C$4</f>
        <v>UNIVERSIDAD DEL CAUCA -SERVICIOS GENERALES</v>
      </c>
      <c r="X4" s="632"/>
      <c r="Y4" s="632"/>
      <c r="Z4" s="632"/>
      <c r="AA4" s="632"/>
      <c r="AB4" s="632"/>
      <c r="AC4" s="632"/>
      <c r="AD4" s="632"/>
      <c r="AE4" s="691" t="s">
        <v>5</v>
      </c>
      <c r="AF4" s="691"/>
      <c r="AG4" s="632" t="str">
        <f>$C$4</f>
        <v>UNIVERSIDAD DEL CAUCA -SERVICIOS GENERALES</v>
      </c>
      <c r="AH4" s="632"/>
      <c r="AI4" s="632"/>
      <c r="AJ4" s="632"/>
      <c r="AK4" s="632"/>
      <c r="AL4" s="632"/>
      <c r="AM4" s="632"/>
      <c r="AN4" s="679"/>
      <c r="AO4" s="691" t="s">
        <v>5</v>
      </c>
      <c r="AP4" s="691"/>
      <c r="AQ4" s="632" t="str">
        <f>$C$4</f>
        <v>UNIVERSIDAD DEL CAUCA -SERVICIOS GENERALES</v>
      </c>
      <c r="AR4" s="632"/>
      <c r="AS4" s="632"/>
      <c r="AT4" s="632"/>
      <c r="AU4" s="632"/>
      <c r="AV4" s="632"/>
      <c r="AW4" s="632"/>
      <c r="AX4" s="632"/>
      <c r="AY4" s="691" t="s">
        <v>5</v>
      </c>
      <c r="AZ4" s="691"/>
      <c r="BA4" s="632" t="str">
        <f>$C$4</f>
        <v>UNIVERSIDAD DEL CAUCA -SERVICIOS GENERALES</v>
      </c>
      <c r="BB4" s="632"/>
      <c r="BC4" s="632"/>
      <c r="BD4" s="632"/>
      <c r="BE4" s="632"/>
      <c r="BF4" s="632"/>
      <c r="BG4" s="632"/>
      <c r="BH4" s="632"/>
    </row>
    <row r="5" spans="1:60" ht="14.25" customHeight="1">
      <c r="A5" s="691" t="s">
        <v>17</v>
      </c>
      <c r="B5" s="691"/>
      <c r="C5" s="632" t="s">
        <v>220</v>
      </c>
      <c r="D5" s="632"/>
      <c r="E5" s="632"/>
      <c r="F5" s="632"/>
      <c r="G5" s="632"/>
      <c r="H5" s="632"/>
      <c r="I5" s="632"/>
      <c r="J5" s="632"/>
      <c r="K5" s="691" t="s">
        <v>17</v>
      </c>
      <c r="L5" s="691"/>
      <c r="M5" s="632" t="str">
        <f>$C$5</f>
        <v>UNIVERSIDAD DEL CAUCA</v>
      </c>
      <c r="N5" s="632"/>
      <c r="O5" s="632"/>
      <c r="P5" s="632"/>
      <c r="Q5" s="632"/>
      <c r="R5" s="632"/>
      <c r="S5" s="632"/>
      <c r="T5" s="632"/>
      <c r="U5" s="691" t="s">
        <v>17</v>
      </c>
      <c r="V5" s="691"/>
      <c r="W5" s="632" t="str">
        <f>$C$5</f>
        <v>UNIVERSIDAD DEL CAUCA</v>
      </c>
      <c r="X5" s="632"/>
      <c r="Y5" s="632"/>
      <c r="Z5" s="632"/>
      <c r="AA5" s="632"/>
      <c r="AB5" s="632"/>
      <c r="AC5" s="632"/>
      <c r="AD5" s="632"/>
      <c r="AE5" s="691" t="s">
        <v>17</v>
      </c>
      <c r="AF5" s="691"/>
      <c r="AG5" s="632" t="str">
        <f>$C$5</f>
        <v>UNIVERSIDAD DEL CAUCA</v>
      </c>
      <c r="AH5" s="632"/>
      <c r="AI5" s="632"/>
      <c r="AJ5" s="632"/>
      <c r="AK5" s="632"/>
      <c r="AL5" s="632"/>
      <c r="AM5" s="632"/>
      <c r="AN5" s="679"/>
      <c r="AO5" s="691" t="s">
        <v>17</v>
      </c>
      <c r="AP5" s="691"/>
      <c r="AQ5" s="632" t="str">
        <f>$C$5</f>
        <v>UNIVERSIDAD DEL CAUCA</v>
      </c>
      <c r="AR5" s="632"/>
      <c r="AS5" s="632"/>
      <c r="AT5" s="632"/>
      <c r="AU5" s="632"/>
      <c r="AV5" s="632"/>
      <c r="AW5" s="632"/>
      <c r="AX5" s="632"/>
      <c r="AY5" s="691" t="s">
        <v>17</v>
      </c>
      <c r="AZ5" s="691"/>
      <c r="BA5" s="632" t="str">
        <f>$C$5</f>
        <v>UNIVERSIDAD DEL CAUCA</v>
      </c>
      <c r="BB5" s="632"/>
      <c r="BC5" s="632"/>
      <c r="BD5" s="632"/>
      <c r="BE5" s="632"/>
      <c r="BF5" s="632"/>
      <c r="BG5" s="632"/>
      <c r="BH5" s="632"/>
    </row>
    <row r="6" spans="1:60" ht="14.25" customHeight="1">
      <c r="A6" s="677" t="s">
        <v>18</v>
      </c>
      <c r="B6" s="651"/>
      <c r="C6" s="679" t="s">
        <v>226</v>
      </c>
      <c r="D6" s="653"/>
      <c r="E6" s="653"/>
      <c r="F6" s="653"/>
      <c r="G6" s="653"/>
      <c r="H6" s="653"/>
      <c r="I6" s="653"/>
      <c r="J6" s="680"/>
      <c r="K6" s="677" t="s">
        <v>18</v>
      </c>
      <c r="L6" s="651"/>
      <c r="M6" s="679" t="str">
        <f>$C$6</f>
        <v>ING. JOHN JAIRO LEDEZMA SOLANO</v>
      </c>
      <c r="N6" s="653"/>
      <c r="O6" s="653"/>
      <c r="P6" s="653"/>
      <c r="Q6" s="653"/>
      <c r="R6" s="653"/>
      <c r="S6" s="653"/>
      <c r="T6" s="680"/>
      <c r="U6" s="677" t="s">
        <v>18</v>
      </c>
      <c r="V6" s="651"/>
      <c r="W6" s="679" t="str">
        <f>$C$6</f>
        <v>ING. JOHN JAIRO LEDEZMA SOLANO</v>
      </c>
      <c r="X6" s="653"/>
      <c r="Y6" s="653"/>
      <c r="Z6" s="653"/>
      <c r="AA6" s="653"/>
      <c r="AB6" s="653"/>
      <c r="AC6" s="653"/>
      <c r="AD6" s="680"/>
      <c r="AE6" s="677" t="s">
        <v>18</v>
      </c>
      <c r="AF6" s="651"/>
      <c r="AG6" s="679" t="str">
        <f>$C$6</f>
        <v>ING. JOHN JAIRO LEDEZMA SOLANO</v>
      </c>
      <c r="AH6" s="653"/>
      <c r="AI6" s="653"/>
      <c r="AJ6" s="653"/>
      <c r="AK6" s="653"/>
      <c r="AL6" s="653"/>
      <c r="AM6" s="653"/>
      <c r="AN6" s="653"/>
      <c r="AO6" s="677" t="s">
        <v>18</v>
      </c>
      <c r="AP6" s="651"/>
      <c r="AQ6" s="679" t="str">
        <f>$C$6</f>
        <v>ING. JOHN JAIRO LEDEZMA SOLANO</v>
      </c>
      <c r="AR6" s="653"/>
      <c r="AS6" s="653"/>
      <c r="AT6" s="653"/>
      <c r="AU6" s="653"/>
      <c r="AV6" s="653"/>
      <c r="AW6" s="653"/>
      <c r="AX6" s="680"/>
      <c r="AY6" s="677" t="s">
        <v>18</v>
      </c>
      <c r="AZ6" s="651"/>
      <c r="BA6" s="679" t="str">
        <f>$C$6</f>
        <v>ING. JOHN JAIRO LEDEZMA SOLANO</v>
      </c>
      <c r="BB6" s="653"/>
      <c r="BC6" s="653"/>
      <c r="BD6" s="653"/>
      <c r="BE6" s="653"/>
      <c r="BF6" s="653"/>
      <c r="BG6" s="653"/>
      <c r="BH6" s="680"/>
    </row>
    <row r="7" spans="1:60" ht="14.25" customHeight="1">
      <c r="A7" s="691" t="s">
        <v>6</v>
      </c>
      <c r="B7" s="691"/>
      <c r="C7" s="819" t="s">
        <v>272</v>
      </c>
      <c r="D7" s="714"/>
      <c r="E7" s="714"/>
      <c r="F7" s="712" t="s">
        <v>227</v>
      </c>
      <c r="G7" s="712"/>
      <c r="H7" s="712"/>
      <c r="I7" s="712"/>
      <c r="J7" s="712"/>
      <c r="K7" s="691" t="s">
        <v>6</v>
      </c>
      <c r="L7" s="691"/>
      <c r="M7" s="713" t="str">
        <f>$C$7</f>
        <v>FEBRERO DE 2011</v>
      </c>
      <c r="N7" s="714"/>
      <c r="O7" s="714"/>
      <c r="P7" s="712" t="str">
        <f>$F$7</f>
        <v>MP 19202-128892 CAU</v>
      </c>
      <c r="Q7" s="712"/>
      <c r="R7" s="712"/>
      <c r="S7" s="712"/>
      <c r="T7" s="712"/>
      <c r="U7" s="691" t="s">
        <v>6</v>
      </c>
      <c r="V7" s="691"/>
      <c r="W7" s="713" t="str">
        <f>$C$7</f>
        <v>FEBRERO DE 2011</v>
      </c>
      <c r="X7" s="714"/>
      <c r="Y7" s="714"/>
      <c r="Z7" s="712" t="str">
        <f>$F$7</f>
        <v>MP 19202-128892 CAU</v>
      </c>
      <c r="AA7" s="712"/>
      <c r="AB7" s="712"/>
      <c r="AC7" s="712"/>
      <c r="AD7" s="712"/>
      <c r="AE7" s="691" t="s">
        <v>6</v>
      </c>
      <c r="AF7" s="691"/>
      <c r="AG7" s="713" t="str">
        <f>$C$7</f>
        <v>FEBRERO DE 2011</v>
      </c>
      <c r="AH7" s="714"/>
      <c r="AI7" s="714"/>
      <c r="AJ7" s="712" t="str">
        <f>$F$7</f>
        <v>MP 19202-128892 CAU</v>
      </c>
      <c r="AK7" s="712"/>
      <c r="AL7" s="712"/>
      <c r="AM7" s="712"/>
      <c r="AN7" s="713"/>
      <c r="AO7" s="691" t="s">
        <v>6</v>
      </c>
      <c r="AP7" s="691"/>
      <c r="AQ7" s="713" t="str">
        <f>$C$7</f>
        <v>FEBRERO DE 2011</v>
      </c>
      <c r="AR7" s="714"/>
      <c r="AS7" s="714"/>
      <c r="AT7" s="712" t="str">
        <f>$F$7</f>
        <v>MP 19202-128892 CAU</v>
      </c>
      <c r="AU7" s="712"/>
      <c r="AV7" s="712"/>
      <c r="AW7" s="712"/>
      <c r="AX7" s="712"/>
      <c r="AY7" s="691" t="s">
        <v>6</v>
      </c>
      <c r="AZ7" s="691"/>
      <c r="BA7" s="713" t="str">
        <f>$C$7</f>
        <v>FEBRERO DE 2011</v>
      </c>
      <c r="BB7" s="714"/>
      <c r="BC7" s="714"/>
      <c r="BD7" s="712" t="str">
        <f>$F$7</f>
        <v>MP 19202-128892 CAU</v>
      </c>
      <c r="BE7" s="712"/>
      <c r="BF7" s="712"/>
      <c r="BG7" s="712"/>
      <c r="BH7" s="712"/>
    </row>
    <row r="8" spans="2:60" ht="4.5" customHeight="1">
      <c r="B8" s="77"/>
      <c r="C8" s="77"/>
      <c r="D8" s="77"/>
      <c r="E8" s="77"/>
      <c r="F8" s="77"/>
      <c r="G8" s="77"/>
      <c r="K8" s="76"/>
      <c r="L8" s="77"/>
      <c r="M8" s="77"/>
      <c r="N8" s="77"/>
      <c r="O8" s="77"/>
      <c r="P8" s="77"/>
      <c r="Q8" s="77"/>
      <c r="R8" s="7"/>
      <c r="S8" s="7"/>
      <c r="T8" s="111"/>
      <c r="V8" s="77"/>
      <c r="W8" s="77"/>
      <c r="X8" s="77"/>
      <c r="Y8" s="77"/>
      <c r="Z8" s="77"/>
      <c r="AA8" s="109"/>
      <c r="AE8" s="76"/>
      <c r="AF8" s="77"/>
      <c r="AG8" s="77"/>
      <c r="AH8" s="77"/>
      <c r="AI8" s="77"/>
      <c r="AJ8" s="77"/>
      <c r="AK8" s="77"/>
      <c r="AL8" s="7"/>
      <c r="AM8" s="7"/>
      <c r="AN8" s="7"/>
      <c r="AO8" s="76"/>
      <c r="AP8" s="77"/>
      <c r="AQ8" s="77"/>
      <c r="AR8" s="77"/>
      <c r="AS8" s="77"/>
      <c r="AT8" s="77"/>
      <c r="AU8" s="77"/>
      <c r="AV8" s="7"/>
      <c r="AW8" s="7"/>
      <c r="AX8" s="111"/>
      <c r="AY8" s="76"/>
      <c r="AZ8" s="77"/>
      <c r="BA8" s="77"/>
      <c r="BB8" s="77"/>
      <c r="BC8" s="77"/>
      <c r="BD8" s="77"/>
      <c r="BE8" s="77"/>
      <c r="BF8" s="7"/>
      <c r="BG8" s="7"/>
      <c r="BH8" s="111"/>
    </row>
    <row r="9" spans="1:60" ht="14.25" customHeight="1">
      <c r="A9" s="5" t="s">
        <v>9</v>
      </c>
      <c r="B9" s="722" t="s">
        <v>8</v>
      </c>
      <c r="C9" s="632" t="str">
        <f>'CONTENIDO GENERAL'!$B$11</f>
        <v>PRELIMINARES</v>
      </c>
      <c r="D9" s="632"/>
      <c r="E9" s="632"/>
      <c r="F9" s="722" t="s">
        <v>10</v>
      </c>
      <c r="G9" s="722" t="str">
        <f>'CONTENIDO GENERAL'!C12</f>
        <v>M²</v>
      </c>
      <c r="H9" s="705" t="s">
        <v>24</v>
      </c>
      <c r="I9" s="678"/>
      <c r="J9" s="706"/>
      <c r="K9" s="5" t="s">
        <v>9</v>
      </c>
      <c r="L9" s="837" t="s">
        <v>8</v>
      </c>
      <c r="M9" s="632" t="str">
        <f>'CONTENIDO GENERAL'!$B$43</f>
        <v>ESTRUCTURA </v>
      </c>
      <c r="N9" s="632"/>
      <c r="O9" s="632"/>
      <c r="P9" s="722" t="s">
        <v>10</v>
      </c>
      <c r="Q9" s="722" t="str">
        <f>'CONTENIDO GENERAL'!C44</f>
        <v>M3</v>
      </c>
      <c r="R9" s="705" t="s">
        <v>24</v>
      </c>
      <c r="S9" s="678"/>
      <c r="T9" s="706"/>
      <c r="U9" s="5" t="s">
        <v>9</v>
      </c>
      <c r="V9" s="722" t="s">
        <v>8</v>
      </c>
      <c r="W9" s="632" t="str">
        <f>'CONTENIDO GENERAL'!$B$57</f>
        <v>MAMPOSTERIA</v>
      </c>
      <c r="X9" s="632"/>
      <c r="Y9" s="632"/>
      <c r="Z9" s="722" t="s">
        <v>10</v>
      </c>
      <c r="AA9" s="716" t="str">
        <f>'CONTENIDO GENERAL'!C58</f>
        <v>M²</v>
      </c>
      <c r="AB9" s="705" t="s">
        <v>24</v>
      </c>
      <c r="AC9" s="678"/>
      <c r="AD9" s="706"/>
      <c r="AE9" s="5" t="s">
        <v>9</v>
      </c>
      <c r="AF9" s="722" t="s">
        <v>8</v>
      </c>
      <c r="AG9" s="632" t="str">
        <f>'CONTENIDO GENERAL'!$B$65</f>
        <v>PISOS </v>
      </c>
      <c r="AH9" s="632"/>
      <c r="AI9" s="632"/>
      <c r="AJ9" s="722" t="s">
        <v>10</v>
      </c>
      <c r="AK9" s="722" t="str">
        <f>'CONTENIDO GENERAL'!C66</f>
        <v>M²</v>
      </c>
      <c r="AL9" s="705" t="s">
        <v>24</v>
      </c>
      <c r="AM9" s="678"/>
      <c r="AN9" s="678"/>
      <c r="AO9" s="5" t="s">
        <v>9</v>
      </c>
      <c r="AP9" s="722" t="s">
        <v>8</v>
      </c>
      <c r="AQ9" s="632" t="str">
        <f>'CONTENIDO GENERAL'!$B$72</f>
        <v>CARPINTERIA METALICA</v>
      </c>
      <c r="AR9" s="632"/>
      <c r="AS9" s="632"/>
      <c r="AT9" s="722" t="s">
        <v>10</v>
      </c>
      <c r="AU9" s="722" t="str">
        <f>'CONTENIDO GENERAL'!C73</f>
        <v>UND</v>
      </c>
      <c r="AV9" s="705" t="s">
        <v>24</v>
      </c>
      <c r="AW9" s="678"/>
      <c r="AX9" s="706"/>
      <c r="AY9" s="5" t="s">
        <v>9</v>
      </c>
      <c r="AZ9" s="722" t="s">
        <v>8</v>
      </c>
      <c r="BA9" s="632" t="str">
        <f>'CONTENIDO GENERAL'!$B$81</f>
        <v>MANTENIMIENTO Y LIMPIEZA</v>
      </c>
      <c r="BB9" s="632"/>
      <c r="BC9" s="632"/>
      <c r="BD9" s="722" t="s">
        <v>10</v>
      </c>
      <c r="BE9" s="722" t="str">
        <f>'CONTENIDO GENERAL'!C78</f>
        <v>ML</v>
      </c>
      <c r="BF9" s="705" t="s">
        <v>24</v>
      </c>
      <c r="BG9" s="678"/>
      <c r="BH9" s="706"/>
    </row>
    <row r="10" spans="1:60" ht="14.25" customHeight="1">
      <c r="A10" s="64">
        <f>'CONTENIDO GENERAL'!$A$11</f>
        <v>1</v>
      </c>
      <c r="B10" s="723"/>
      <c r="C10" s="632"/>
      <c r="D10" s="632"/>
      <c r="E10" s="632"/>
      <c r="F10" s="723"/>
      <c r="G10" s="723"/>
      <c r="H10" s="1">
        <v>1</v>
      </c>
      <c r="I10" s="73" t="s">
        <v>25</v>
      </c>
      <c r="J10" s="74">
        <v>10</v>
      </c>
      <c r="K10" s="64">
        <f>'CONTENIDO GENERAL'!$A$43</f>
        <v>4</v>
      </c>
      <c r="L10" s="723"/>
      <c r="M10" s="632"/>
      <c r="N10" s="632"/>
      <c r="O10" s="632"/>
      <c r="P10" s="723"/>
      <c r="Q10" s="723"/>
      <c r="R10" s="1"/>
      <c r="S10" s="4" t="s">
        <v>25</v>
      </c>
      <c r="T10" s="96"/>
      <c r="U10" s="64">
        <f>'CONTENIDO GENERAL'!$A$57</f>
        <v>5</v>
      </c>
      <c r="V10" s="723"/>
      <c r="W10" s="632"/>
      <c r="X10" s="632"/>
      <c r="Y10" s="632"/>
      <c r="Z10" s="723"/>
      <c r="AA10" s="717"/>
      <c r="AB10" s="102"/>
      <c r="AC10" s="4" t="s">
        <v>25</v>
      </c>
      <c r="AD10" s="96"/>
      <c r="AE10" s="64">
        <f>'CONTENIDO GENERAL'!$A$65</f>
        <v>6</v>
      </c>
      <c r="AF10" s="723"/>
      <c r="AG10" s="632"/>
      <c r="AH10" s="632"/>
      <c r="AI10" s="632"/>
      <c r="AJ10" s="723"/>
      <c r="AK10" s="723"/>
      <c r="AL10" s="1"/>
      <c r="AM10" s="4" t="s">
        <v>25</v>
      </c>
      <c r="AN10" s="4"/>
      <c r="AO10" s="64">
        <f>'CONTENIDO GENERAL'!$A$72</f>
        <v>7</v>
      </c>
      <c r="AP10" s="723"/>
      <c r="AQ10" s="632"/>
      <c r="AR10" s="632"/>
      <c r="AS10" s="632"/>
      <c r="AT10" s="723"/>
      <c r="AU10" s="723"/>
      <c r="AV10" s="1"/>
      <c r="AW10" s="4" t="s">
        <v>25</v>
      </c>
      <c r="AX10" s="96"/>
      <c r="AY10" s="64">
        <f>'CONTENIDO GENERAL'!$A$77</f>
        <v>8</v>
      </c>
      <c r="AZ10" s="723"/>
      <c r="BA10" s="632"/>
      <c r="BB10" s="632"/>
      <c r="BC10" s="632"/>
      <c r="BD10" s="723"/>
      <c r="BE10" s="723"/>
      <c r="BF10" s="1"/>
      <c r="BG10" s="4" t="s">
        <v>25</v>
      </c>
      <c r="BH10" s="96"/>
    </row>
    <row r="11" spans="1:60" ht="14.25" customHeight="1">
      <c r="A11" s="5" t="s">
        <v>9</v>
      </c>
      <c r="B11" s="722" t="s">
        <v>7</v>
      </c>
      <c r="C11" s="748" t="str">
        <f>'CONTENIDO GENERAL'!B12</f>
        <v>DEMOLICIÓN MUROS EN LADRILLO COMUN TIPO SOGA </v>
      </c>
      <c r="D11" s="749"/>
      <c r="E11" s="750"/>
      <c r="F11" s="679" t="s">
        <v>23</v>
      </c>
      <c r="G11" s="680"/>
      <c r="H11" s="705"/>
      <c r="I11" s="678"/>
      <c r="J11" s="706"/>
      <c r="K11" s="5" t="s">
        <v>9</v>
      </c>
      <c r="L11" s="722" t="s">
        <v>7</v>
      </c>
      <c r="M11" s="801" t="str">
        <f>'CONTENIDO GENERAL'!B44</f>
        <v>ZAPATA CONCRETO 3000 PSI REFORZADO INCLUYE FORMALETA</v>
      </c>
      <c r="N11" s="802"/>
      <c r="O11" s="803"/>
      <c r="P11" s="679" t="s">
        <v>23</v>
      </c>
      <c r="Q11" s="680"/>
      <c r="R11" s="705"/>
      <c r="S11" s="678"/>
      <c r="T11" s="706"/>
      <c r="U11" s="5" t="s">
        <v>9</v>
      </c>
      <c r="V11" s="722" t="s">
        <v>7</v>
      </c>
      <c r="W11" s="748" t="str">
        <f>'CONTENIDO GENERAL'!B58</f>
        <v>MURO EN MAMPOSTERIA TIPO SOGA CON LADRILLO DE  6X12X25 MORTERO DE 1:4</v>
      </c>
      <c r="X11" s="749"/>
      <c r="Y11" s="750"/>
      <c r="Z11" s="679" t="s">
        <v>23</v>
      </c>
      <c r="AA11" s="680"/>
      <c r="AB11" s="705"/>
      <c r="AC11" s="678"/>
      <c r="AD11" s="706"/>
      <c r="AE11" s="5" t="s">
        <v>9</v>
      </c>
      <c r="AF11" s="722" t="s">
        <v>7</v>
      </c>
      <c r="AG11" s="739" t="str">
        <f>'CONTENIDO GENERAL'!B66</f>
        <v>CONSTRUCCION PISO PRIMARIO EN CONCRETO 3000 PSI REFORZADO F'C 17.5 E= 8 cm </v>
      </c>
      <c r="AH11" s="740"/>
      <c r="AI11" s="741"/>
      <c r="AJ11" s="679" t="s">
        <v>23</v>
      </c>
      <c r="AK11" s="680"/>
      <c r="AL11" s="705"/>
      <c r="AM11" s="678"/>
      <c r="AN11" s="678"/>
      <c r="AO11" s="5" t="s">
        <v>9</v>
      </c>
      <c r="AP11" s="722" t="s">
        <v>7</v>
      </c>
      <c r="AQ11" s="793" t="str">
        <f>'CONTENIDO GENERAL'!B73</f>
        <v>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v>
      </c>
      <c r="AR11" s="794"/>
      <c r="AS11" s="795"/>
      <c r="AT11" s="679" t="s">
        <v>23</v>
      </c>
      <c r="AU11" s="680"/>
      <c r="AV11" s="705"/>
      <c r="AW11" s="678"/>
      <c r="AX11" s="706"/>
      <c r="AY11" s="5" t="s">
        <v>9</v>
      </c>
      <c r="AZ11" s="722" t="s">
        <v>7</v>
      </c>
      <c r="BA11" s="739" t="str">
        <f>'CONTENIDO GENERAL'!B78</f>
        <v>BAJANTES AGUAS LLUVIAS 4 PVC</v>
      </c>
      <c r="BB11" s="740"/>
      <c r="BC11" s="741"/>
      <c r="BD11" s="679" t="s">
        <v>23</v>
      </c>
      <c r="BE11" s="680"/>
      <c r="BF11" s="705"/>
      <c r="BG11" s="678"/>
      <c r="BH11" s="706"/>
    </row>
    <row r="12" spans="1:60" ht="120.75" customHeight="1">
      <c r="A12" s="65">
        <f>'CONTENIDO GENERAL'!A12</f>
        <v>1.01</v>
      </c>
      <c r="B12" s="723"/>
      <c r="C12" s="751"/>
      <c r="D12" s="752"/>
      <c r="E12" s="753"/>
      <c r="F12" s="707"/>
      <c r="G12" s="708"/>
      <c r="H12" s="708"/>
      <c r="I12" s="708"/>
      <c r="J12" s="709"/>
      <c r="K12" s="65">
        <f>'CONTENIDO GENERAL'!A44</f>
        <v>4.01</v>
      </c>
      <c r="L12" s="723"/>
      <c r="M12" s="804"/>
      <c r="N12" s="805"/>
      <c r="O12" s="806"/>
      <c r="P12" s="707"/>
      <c r="Q12" s="708"/>
      <c r="R12" s="708"/>
      <c r="S12" s="708"/>
      <c r="T12" s="709"/>
      <c r="U12" s="65">
        <f>'CONTENIDO GENERAL'!A58</f>
        <v>5.01</v>
      </c>
      <c r="V12" s="723"/>
      <c r="W12" s="751"/>
      <c r="X12" s="752"/>
      <c r="Y12" s="753"/>
      <c r="Z12" s="707"/>
      <c r="AA12" s="708"/>
      <c r="AB12" s="708"/>
      <c r="AC12" s="708"/>
      <c r="AD12" s="709"/>
      <c r="AE12" s="65">
        <f>'CONTENIDO GENERAL'!A66</f>
        <v>6.01</v>
      </c>
      <c r="AF12" s="723"/>
      <c r="AG12" s="742"/>
      <c r="AH12" s="743"/>
      <c r="AI12" s="744"/>
      <c r="AJ12" s="707"/>
      <c r="AK12" s="708"/>
      <c r="AL12" s="708"/>
      <c r="AM12" s="708"/>
      <c r="AN12" s="708"/>
      <c r="AO12" s="65">
        <f>'CONTENIDO GENERAL'!A73</f>
        <v>7.01</v>
      </c>
      <c r="AP12" s="723"/>
      <c r="AQ12" s="796"/>
      <c r="AR12" s="797"/>
      <c r="AS12" s="798"/>
      <c r="AT12" s="707"/>
      <c r="AU12" s="708"/>
      <c r="AV12" s="708"/>
      <c r="AW12" s="708"/>
      <c r="AX12" s="709"/>
      <c r="AY12" s="65">
        <f>'CONTENIDO GENERAL'!A81</f>
        <v>9</v>
      </c>
      <c r="AZ12" s="723"/>
      <c r="BA12" s="742"/>
      <c r="BB12" s="743"/>
      <c r="BC12" s="744"/>
      <c r="BD12" s="707"/>
      <c r="BE12" s="708"/>
      <c r="BF12" s="708"/>
      <c r="BG12" s="708"/>
      <c r="BH12" s="709"/>
    </row>
    <row r="13" spans="11:60" ht="3.75" customHeight="1">
      <c r="K13" s="76"/>
      <c r="L13" s="7"/>
      <c r="M13" s="7"/>
      <c r="N13" s="7"/>
      <c r="O13" s="7"/>
      <c r="P13" s="7"/>
      <c r="Q13" s="7"/>
      <c r="R13" s="7"/>
      <c r="S13" s="7"/>
      <c r="T13" s="111"/>
      <c r="AE13" s="76"/>
      <c r="AF13" s="7"/>
      <c r="AG13" s="7"/>
      <c r="AH13" s="7"/>
      <c r="AI13" s="7"/>
      <c r="AJ13" s="7"/>
      <c r="AK13" s="7"/>
      <c r="AL13" s="7"/>
      <c r="AM13" s="7"/>
      <c r="AN13" s="7"/>
      <c r="AO13" s="76"/>
      <c r="AP13" s="7"/>
      <c r="AQ13" s="7"/>
      <c r="AR13" s="7"/>
      <c r="AS13" s="7"/>
      <c r="AT13" s="7"/>
      <c r="AU13" s="7"/>
      <c r="AV13" s="7"/>
      <c r="AW13" s="7"/>
      <c r="AX13" s="111"/>
      <c r="AY13" s="76"/>
      <c r="AZ13" s="7"/>
      <c r="BA13" s="7"/>
      <c r="BB13" s="7"/>
      <c r="BC13" s="7"/>
      <c r="BD13" s="7"/>
      <c r="BE13" s="7"/>
      <c r="BF13" s="7"/>
      <c r="BG13" s="7"/>
      <c r="BH13" s="111"/>
    </row>
    <row r="14" spans="1:60" ht="18">
      <c r="A14" s="737" t="s">
        <v>28</v>
      </c>
      <c r="B14" s="738"/>
      <c r="K14" s="737" t="s">
        <v>28</v>
      </c>
      <c r="L14" s="738"/>
      <c r="M14" s="7"/>
      <c r="N14" s="7"/>
      <c r="O14" s="7"/>
      <c r="P14" s="7"/>
      <c r="Q14" s="7"/>
      <c r="R14" s="7"/>
      <c r="S14" s="7"/>
      <c r="T14" s="111"/>
      <c r="U14" s="737" t="s">
        <v>28</v>
      </c>
      <c r="V14" s="738"/>
      <c r="AE14" s="737" t="s">
        <v>28</v>
      </c>
      <c r="AF14" s="738"/>
      <c r="AG14" s="7"/>
      <c r="AH14" s="7"/>
      <c r="AI14" s="7"/>
      <c r="AJ14" s="7"/>
      <c r="AK14" s="7"/>
      <c r="AL14" s="7"/>
      <c r="AM14" s="7"/>
      <c r="AN14" s="7"/>
      <c r="AO14" s="737" t="s">
        <v>28</v>
      </c>
      <c r="AP14" s="738"/>
      <c r="AQ14" s="7"/>
      <c r="AR14" s="7"/>
      <c r="AS14" s="7"/>
      <c r="AT14" s="7"/>
      <c r="AU14" s="7"/>
      <c r="AV14" s="7"/>
      <c r="AW14" s="7"/>
      <c r="AX14" s="111"/>
      <c r="AY14" s="737" t="s">
        <v>28</v>
      </c>
      <c r="AZ14" s="738"/>
      <c r="BA14" s="7"/>
      <c r="BB14" s="7"/>
      <c r="BC14" s="7"/>
      <c r="BD14" s="7"/>
      <c r="BE14" s="7"/>
      <c r="BF14" s="7"/>
      <c r="BG14" s="7"/>
      <c r="BH14" s="111"/>
    </row>
    <row r="15" spans="1:60" ht="33" customHeight="1">
      <c r="A15" s="643" t="s">
        <v>26</v>
      </c>
      <c r="B15" s="643"/>
      <c r="C15" s="643"/>
      <c r="D15" s="52" t="s">
        <v>29</v>
      </c>
      <c r="E15" s="724" t="s">
        <v>14</v>
      </c>
      <c r="F15" s="725"/>
      <c r="G15" s="724" t="s">
        <v>12</v>
      </c>
      <c r="H15" s="725"/>
      <c r="I15" s="635" t="s">
        <v>11</v>
      </c>
      <c r="J15" s="637"/>
      <c r="K15" s="643" t="s">
        <v>26</v>
      </c>
      <c r="L15" s="643"/>
      <c r="M15" s="643"/>
      <c r="N15" s="52" t="s">
        <v>29</v>
      </c>
      <c r="O15" s="724" t="s">
        <v>14</v>
      </c>
      <c r="P15" s="725"/>
      <c r="Q15" s="724" t="s">
        <v>12</v>
      </c>
      <c r="R15" s="725"/>
      <c r="S15" s="643" t="s">
        <v>11</v>
      </c>
      <c r="T15" s="643"/>
      <c r="U15" s="643" t="s">
        <v>26</v>
      </c>
      <c r="V15" s="643"/>
      <c r="W15" s="643"/>
      <c r="X15" s="52" t="s">
        <v>29</v>
      </c>
      <c r="Y15" s="724" t="s">
        <v>14</v>
      </c>
      <c r="Z15" s="725"/>
      <c r="AA15" s="644" t="s">
        <v>12</v>
      </c>
      <c r="AB15" s="645"/>
      <c r="AC15" s="643" t="s">
        <v>11</v>
      </c>
      <c r="AD15" s="643"/>
      <c r="AE15" s="643" t="s">
        <v>26</v>
      </c>
      <c r="AF15" s="643"/>
      <c r="AG15" s="643"/>
      <c r="AH15" s="52" t="s">
        <v>29</v>
      </c>
      <c r="AI15" s="724" t="s">
        <v>14</v>
      </c>
      <c r="AJ15" s="725"/>
      <c r="AK15" s="724" t="s">
        <v>12</v>
      </c>
      <c r="AL15" s="725"/>
      <c r="AM15" s="643" t="s">
        <v>11</v>
      </c>
      <c r="AN15" s="635"/>
      <c r="AO15" s="643" t="s">
        <v>26</v>
      </c>
      <c r="AP15" s="643"/>
      <c r="AQ15" s="643"/>
      <c r="AR15" s="52" t="s">
        <v>29</v>
      </c>
      <c r="AS15" s="724" t="s">
        <v>14</v>
      </c>
      <c r="AT15" s="725"/>
      <c r="AU15" s="724" t="s">
        <v>12</v>
      </c>
      <c r="AV15" s="725"/>
      <c r="AW15" s="643" t="s">
        <v>11</v>
      </c>
      <c r="AX15" s="643"/>
      <c r="AY15" s="643" t="s">
        <v>26</v>
      </c>
      <c r="AZ15" s="643"/>
      <c r="BA15" s="643"/>
      <c r="BB15" s="52" t="s">
        <v>29</v>
      </c>
      <c r="BC15" s="724" t="s">
        <v>14</v>
      </c>
      <c r="BD15" s="725"/>
      <c r="BE15" s="724" t="s">
        <v>12</v>
      </c>
      <c r="BF15" s="725"/>
      <c r="BG15" s="643" t="s">
        <v>11</v>
      </c>
      <c r="BH15" s="643"/>
    </row>
    <row r="16" spans="1:60" ht="14.25" customHeight="1">
      <c r="A16" s="692" t="s">
        <v>82</v>
      </c>
      <c r="B16" s="696"/>
      <c r="C16" s="693"/>
      <c r="D16" s="53" t="s">
        <v>43</v>
      </c>
      <c r="E16" s="654"/>
      <c r="F16" s="655"/>
      <c r="G16" s="654"/>
      <c r="H16" s="655"/>
      <c r="I16" s="646">
        <f>I41*0.05</f>
        <v>135</v>
      </c>
      <c r="J16" s="647"/>
      <c r="K16" s="731" t="s">
        <v>82</v>
      </c>
      <c r="L16" s="732"/>
      <c r="M16" s="733"/>
      <c r="N16" s="53" t="s">
        <v>43</v>
      </c>
      <c r="O16" s="654"/>
      <c r="P16" s="655"/>
      <c r="Q16" s="654"/>
      <c r="R16" s="655"/>
      <c r="S16" s="646">
        <f>0.05*S43</f>
        <v>2700</v>
      </c>
      <c r="T16" s="647"/>
      <c r="U16" s="731" t="s">
        <v>82</v>
      </c>
      <c r="V16" s="732"/>
      <c r="W16" s="733"/>
      <c r="X16" s="53" t="s">
        <v>43</v>
      </c>
      <c r="Y16" s="654"/>
      <c r="Z16" s="655"/>
      <c r="AA16" s="760"/>
      <c r="AB16" s="761"/>
      <c r="AC16" s="646">
        <f>0.05*AC43</f>
        <v>247.5</v>
      </c>
      <c r="AD16" s="647"/>
      <c r="AE16" s="731" t="s">
        <v>82</v>
      </c>
      <c r="AF16" s="732"/>
      <c r="AG16" s="733"/>
      <c r="AH16" s="53" t="s">
        <v>43</v>
      </c>
      <c r="AI16" s="654">
        <f>'$MATERIALES'!C106</f>
        <v>0</v>
      </c>
      <c r="AJ16" s="655"/>
      <c r="AK16" s="654"/>
      <c r="AL16" s="655"/>
      <c r="AM16" s="646">
        <f>0.05*AM43</f>
        <v>360</v>
      </c>
      <c r="AN16" s="694"/>
      <c r="AO16" s="731" t="s">
        <v>82</v>
      </c>
      <c r="AP16" s="732"/>
      <c r="AQ16" s="733"/>
      <c r="AR16" s="53" t="s">
        <v>43</v>
      </c>
      <c r="AS16" s="654">
        <f>'$MATERIALES'!C297</f>
        <v>0</v>
      </c>
      <c r="AT16" s="655"/>
      <c r="AU16" s="648"/>
      <c r="AV16" s="648"/>
      <c r="AW16" s="646">
        <f>0.05*AW43</f>
        <v>360</v>
      </c>
      <c r="AX16" s="647"/>
      <c r="AY16" s="731" t="s">
        <v>82</v>
      </c>
      <c r="AZ16" s="732"/>
      <c r="BA16" s="733"/>
      <c r="BB16" s="53" t="s">
        <v>43</v>
      </c>
      <c r="BC16" s="654">
        <f>'$MATERIALES'!C489</f>
        <v>0</v>
      </c>
      <c r="BD16" s="655"/>
      <c r="BE16" s="648"/>
      <c r="BF16" s="648"/>
      <c r="BG16" s="646">
        <f>0.05*BG43</f>
        <v>225</v>
      </c>
      <c r="BH16" s="647"/>
    </row>
    <row r="17" spans="1:60" ht="14.25" customHeight="1">
      <c r="A17" s="818" t="s">
        <v>306</v>
      </c>
      <c r="B17" s="648"/>
      <c r="C17" s="648"/>
      <c r="D17" s="145" t="s">
        <v>146</v>
      </c>
      <c r="E17" s="692">
        <f>EQUIPO!D2</f>
        <v>950</v>
      </c>
      <c r="F17" s="693"/>
      <c r="G17" s="648">
        <v>0.4</v>
      </c>
      <c r="H17" s="648"/>
      <c r="I17" s="646">
        <f>G17*E17</f>
        <v>380</v>
      </c>
      <c r="J17" s="756"/>
      <c r="K17" s="648"/>
      <c r="L17" s="648"/>
      <c r="M17" s="648"/>
      <c r="N17" s="8"/>
      <c r="O17" s="692"/>
      <c r="P17" s="693"/>
      <c r="Q17" s="648"/>
      <c r="R17" s="648"/>
      <c r="S17" s="697"/>
      <c r="T17" s="698"/>
      <c r="U17" s="648"/>
      <c r="V17" s="648"/>
      <c r="W17" s="648"/>
      <c r="X17" s="8"/>
      <c r="Y17" s="692"/>
      <c r="Z17" s="693"/>
      <c r="AA17" s="766"/>
      <c r="AB17" s="766"/>
      <c r="AC17" s="697"/>
      <c r="AD17" s="698"/>
      <c r="AE17" s="662" t="s">
        <v>327</v>
      </c>
      <c r="AF17" s="732"/>
      <c r="AG17" s="733"/>
      <c r="AH17" s="149" t="s">
        <v>102</v>
      </c>
      <c r="AI17" s="654">
        <f>EQUIPO!D34</f>
        <v>50000</v>
      </c>
      <c r="AJ17" s="655"/>
      <c r="AK17" s="648">
        <v>0.01</v>
      </c>
      <c r="AL17" s="648"/>
      <c r="AM17" s="646">
        <f>AI17*AK17</f>
        <v>500</v>
      </c>
      <c r="AN17" s="694"/>
      <c r="AO17" s="728" t="str">
        <f>'$MATERIALES'!A58</f>
        <v>SOLDADOR ELECTRICO (DIA)</v>
      </c>
      <c r="AP17" s="729"/>
      <c r="AQ17" s="730"/>
      <c r="AR17" s="53" t="s">
        <v>43</v>
      </c>
      <c r="AS17" s="654">
        <f>'$MATERIALES'!C58</f>
        <v>40000</v>
      </c>
      <c r="AT17" s="655"/>
      <c r="AU17" s="648"/>
      <c r="AV17" s="648"/>
      <c r="AW17" s="646">
        <f>0.05*AS17</f>
        <v>2000</v>
      </c>
      <c r="AX17" s="647"/>
      <c r="AY17" s="728" t="s">
        <v>305</v>
      </c>
      <c r="AZ17" s="729"/>
      <c r="BA17" s="730"/>
      <c r="BB17" s="149" t="s">
        <v>146</v>
      </c>
      <c r="BC17" s="654">
        <f>EQUIPO!D2</f>
        <v>950</v>
      </c>
      <c r="BD17" s="655"/>
      <c r="BE17" s="648">
        <v>0.4</v>
      </c>
      <c r="BF17" s="648"/>
      <c r="BG17" s="646">
        <f>BE17*BC17</f>
        <v>380</v>
      </c>
      <c r="BH17" s="647"/>
    </row>
    <row r="18" spans="1:60" ht="14.25" customHeight="1">
      <c r="A18" s="172"/>
      <c r="B18" s="70"/>
      <c r="C18" s="70"/>
      <c r="D18" s="173"/>
      <c r="E18" s="70"/>
      <c r="F18" s="70"/>
      <c r="G18" s="134"/>
      <c r="H18" s="134"/>
      <c r="I18" s="139"/>
      <c r="J18" s="167"/>
      <c r="K18" s="85"/>
      <c r="L18" s="70"/>
      <c r="M18" s="70"/>
      <c r="N18" s="67"/>
      <c r="O18" s="70"/>
      <c r="P18" s="70"/>
      <c r="Q18" s="648"/>
      <c r="R18" s="648"/>
      <c r="S18" s="697"/>
      <c r="T18" s="698"/>
      <c r="U18" s="85"/>
      <c r="V18" s="70"/>
      <c r="W18" s="70"/>
      <c r="X18" s="67"/>
      <c r="Y18" s="70"/>
      <c r="Z18" s="70"/>
      <c r="AA18" s="169"/>
      <c r="AB18" s="169"/>
      <c r="AC18" s="168"/>
      <c r="AD18" s="170"/>
      <c r="AE18" s="695" t="s">
        <v>328</v>
      </c>
      <c r="AF18" s="799"/>
      <c r="AG18" s="800"/>
      <c r="AH18" s="175" t="s">
        <v>102</v>
      </c>
      <c r="AI18" s="654">
        <f>EQUIPO!D56</f>
        <v>70000</v>
      </c>
      <c r="AJ18" s="655"/>
      <c r="AK18" s="692">
        <v>0.01</v>
      </c>
      <c r="AL18" s="693"/>
      <c r="AM18" s="646">
        <f>AI18*AK18</f>
        <v>700</v>
      </c>
      <c r="AN18" s="694"/>
      <c r="AO18" s="174"/>
      <c r="AP18" s="171"/>
      <c r="AQ18" s="171"/>
      <c r="AR18" s="66"/>
      <c r="AS18" s="66"/>
      <c r="AT18" s="66"/>
      <c r="AU18" s="134"/>
      <c r="AV18" s="134"/>
      <c r="AW18" s="139"/>
      <c r="AX18" s="106"/>
      <c r="AY18" s="174"/>
      <c r="AZ18" s="171"/>
      <c r="BA18" s="171"/>
      <c r="BB18" s="66"/>
      <c r="BC18" s="66"/>
      <c r="BD18" s="66"/>
      <c r="BE18" s="134"/>
      <c r="BF18" s="134"/>
      <c r="BG18" s="139"/>
      <c r="BH18" s="106"/>
    </row>
    <row r="19" spans="1:60" ht="14.25" customHeight="1">
      <c r="A19" s="94"/>
      <c r="B19" s="18"/>
      <c r="C19" s="18"/>
      <c r="D19" s="18"/>
      <c r="E19" s="18"/>
      <c r="F19" s="18"/>
      <c r="G19" s="632" t="s">
        <v>13</v>
      </c>
      <c r="H19" s="632"/>
      <c r="I19" s="688">
        <f>SUM(I16:J17)</f>
        <v>515</v>
      </c>
      <c r="J19" s="689"/>
      <c r="K19" s="76"/>
      <c r="L19" s="7"/>
      <c r="M19" s="7"/>
      <c r="N19" s="7"/>
      <c r="O19" s="7"/>
      <c r="P19" s="7"/>
      <c r="Q19" s="632" t="s">
        <v>13</v>
      </c>
      <c r="R19" s="632"/>
      <c r="S19" s="638">
        <f>SUM(S16:T17)</f>
        <v>2700</v>
      </c>
      <c r="T19" s="639"/>
      <c r="AA19" s="658" t="s">
        <v>13</v>
      </c>
      <c r="AB19" s="658"/>
      <c r="AC19" s="638">
        <f>SUM(AC16:AD17)</f>
        <v>247.5</v>
      </c>
      <c r="AD19" s="639"/>
      <c r="AE19" s="76"/>
      <c r="AF19" s="7"/>
      <c r="AG19" s="7"/>
      <c r="AH19" s="7"/>
      <c r="AI19" s="7"/>
      <c r="AJ19" s="7"/>
      <c r="AK19" s="632" t="s">
        <v>13</v>
      </c>
      <c r="AL19" s="632"/>
      <c r="AM19" s="638">
        <f>AM16+AM17+AM18</f>
        <v>1560</v>
      </c>
      <c r="AN19" s="759"/>
      <c r="AO19" s="76"/>
      <c r="AP19" s="7"/>
      <c r="AQ19" s="7"/>
      <c r="AR19" s="7"/>
      <c r="AS19" s="7"/>
      <c r="AT19" s="7"/>
      <c r="AU19" s="632" t="s">
        <v>13</v>
      </c>
      <c r="AV19" s="632"/>
      <c r="AW19" s="638">
        <f>SUM(AW16:AX17)</f>
        <v>2360</v>
      </c>
      <c r="AX19" s="639"/>
      <c r="AY19" s="76"/>
      <c r="AZ19" s="7"/>
      <c r="BA19" s="7"/>
      <c r="BB19" s="7"/>
      <c r="BC19" s="7"/>
      <c r="BD19" s="7"/>
      <c r="BE19" s="632" t="s">
        <v>13</v>
      </c>
      <c r="BF19" s="632"/>
      <c r="BG19" s="638">
        <f>SUM(BG16:BH17)</f>
        <v>605</v>
      </c>
      <c r="BH19" s="639"/>
    </row>
    <row r="20" spans="1:60" ht="6" customHeight="1">
      <c r="A20" s="94"/>
      <c r="B20" s="18"/>
      <c r="C20" s="18"/>
      <c r="D20" s="18"/>
      <c r="E20" s="18"/>
      <c r="F20" s="18"/>
      <c r="G20" s="18"/>
      <c r="H20" s="18"/>
      <c r="I20" s="18"/>
      <c r="J20" s="60"/>
      <c r="K20" s="76"/>
      <c r="L20" s="7"/>
      <c r="M20" s="7"/>
      <c r="N20" s="7"/>
      <c r="O20" s="7"/>
      <c r="P20" s="7"/>
      <c r="Q20" s="7"/>
      <c r="R20" s="7"/>
      <c r="S20" s="7"/>
      <c r="T20" s="111"/>
      <c r="AE20" s="76"/>
      <c r="AF20" s="7"/>
      <c r="AG20" s="7"/>
      <c r="AH20" s="7"/>
      <c r="AI20" s="7"/>
      <c r="AJ20" s="7"/>
      <c r="AK20" s="7"/>
      <c r="AL20" s="7"/>
      <c r="AM20" s="7"/>
      <c r="AN20" s="7"/>
      <c r="AO20" s="76"/>
      <c r="AP20" s="7"/>
      <c r="AQ20" s="7"/>
      <c r="AR20" s="7"/>
      <c r="AS20" s="7"/>
      <c r="AT20" s="7"/>
      <c r="AU20" s="7"/>
      <c r="AV20" s="7"/>
      <c r="AW20" s="7"/>
      <c r="AX20" s="111"/>
      <c r="AY20" s="76"/>
      <c r="AZ20" s="7"/>
      <c r="BA20" s="7"/>
      <c r="BB20" s="7"/>
      <c r="BC20" s="7"/>
      <c r="BD20" s="7"/>
      <c r="BE20" s="7"/>
      <c r="BF20" s="7"/>
      <c r="BG20" s="7"/>
      <c r="BH20" s="111"/>
    </row>
    <row r="21" spans="1:60" ht="15.75" customHeight="1">
      <c r="A21" s="81" t="s">
        <v>30</v>
      </c>
      <c r="B21" s="18"/>
      <c r="C21" s="18"/>
      <c r="D21" s="18"/>
      <c r="E21" s="18"/>
      <c r="F21" s="18"/>
      <c r="G21" s="18"/>
      <c r="H21" s="18"/>
      <c r="I21" s="18"/>
      <c r="J21" s="60"/>
      <c r="K21" s="81" t="s">
        <v>30</v>
      </c>
      <c r="L21" s="7"/>
      <c r="M21" s="7"/>
      <c r="N21" s="7"/>
      <c r="O21" s="7"/>
      <c r="P21" s="7"/>
      <c r="Q21" s="7"/>
      <c r="R21" s="7"/>
      <c r="S21" s="7"/>
      <c r="T21" s="111"/>
      <c r="U21" s="81" t="s">
        <v>30</v>
      </c>
      <c r="AE21" s="81" t="s">
        <v>30</v>
      </c>
      <c r="AF21" s="7"/>
      <c r="AG21" s="7"/>
      <c r="AH21" s="7"/>
      <c r="AI21" s="7"/>
      <c r="AJ21" s="7"/>
      <c r="AK21" s="7"/>
      <c r="AL21" s="7"/>
      <c r="AM21" s="7"/>
      <c r="AN21" s="7"/>
      <c r="AO21" s="81" t="s">
        <v>30</v>
      </c>
      <c r="AP21" s="7"/>
      <c r="AQ21" s="7"/>
      <c r="AR21" s="7"/>
      <c r="AS21" s="7"/>
      <c r="AT21" s="7"/>
      <c r="AU21" s="7"/>
      <c r="AV21" s="7"/>
      <c r="AW21" s="7"/>
      <c r="AX21" s="111"/>
      <c r="AY21" s="81" t="s">
        <v>30</v>
      </c>
      <c r="AZ21" s="7"/>
      <c r="BA21" s="7"/>
      <c r="BB21" s="7"/>
      <c r="BC21" s="7"/>
      <c r="BD21" s="7"/>
      <c r="BE21" s="7"/>
      <c r="BF21" s="7"/>
      <c r="BG21" s="7"/>
      <c r="BH21" s="111"/>
    </row>
    <row r="22" spans="1:60" ht="15.75" customHeight="1">
      <c r="A22" s="635" t="s">
        <v>26</v>
      </c>
      <c r="B22" s="636"/>
      <c r="C22" s="637"/>
      <c r="D22" s="724" t="s">
        <v>2</v>
      </c>
      <c r="E22" s="725"/>
      <c r="F22" s="3" t="s">
        <v>0</v>
      </c>
      <c r="G22" s="724" t="s">
        <v>15</v>
      </c>
      <c r="H22" s="725"/>
      <c r="I22" s="635" t="s">
        <v>11</v>
      </c>
      <c r="J22" s="637"/>
      <c r="K22" s="635" t="s">
        <v>26</v>
      </c>
      <c r="L22" s="636"/>
      <c r="M22" s="637"/>
      <c r="N22" s="724" t="s">
        <v>2</v>
      </c>
      <c r="O22" s="725"/>
      <c r="P22" s="3" t="s">
        <v>0</v>
      </c>
      <c r="Q22" s="724" t="s">
        <v>15</v>
      </c>
      <c r="R22" s="725"/>
      <c r="S22" s="635" t="s">
        <v>11</v>
      </c>
      <c r="T22" s="637"/>
      <c r="U22" s="635" t="s">
        <v>26</v>
      </c>
      <c r="V22" s="636"/>
      <c r="W22" s="637"/>
      <c r="X22" s="724" t="s">
        <v>2</v>
      </c>
      <c r="Y22" s="725"/>
      <c r="Z22" s="3" t="s">
        <v>0</v>
      </c>
      <c r="AA22" s="644" t="s">
        <v>15</v>
      </c>
      <c r="AB22" s="645"/>
      <c r="AC22" s="635" t="s">
        <v>11</v>
      </c>
      <c r="AD22" s="637"/>
      <c r="AE22" s="635" t="s">
        <v>26</v>
      </c>
      <c r="AF22" s="636"/>
      <c r="AG22" s="637"/>
      <c r="AH22" s="724" t="s">
        <v>2</v>
      </c>
      <c r="AI22" s="725"/>
      <c r="AJ22" s="3" t="s">
        <v>0</v>
      </c>
      <c r="AK22" s="724" t="s">
        <v>15</v>
      </c>
      <c r="AL22" s="725"/>
      <c r="AM22" s="635" t="s">
        <v>11</v>
      </c>
      <c r="AN22" s="636"/>
      <c r="AO22" s="635" t="s">
        <v>26</v>
      </c>
      <c r="AP22" s="636"/>
      <c r="AQ22" s="637"/>
      <c r="AR22" s="724" t="s">
        <v>2</v>
      </c>
      <c r="AS22" s="725"/>
      <c r="AT22" s="3" t="s">
        <v>0</v>
      </c>
      <c r="AU22" s="724" t="s">
        <v>15</v>
      </c>
      <c r="AV22" s="725"/>
      <c r="AW22" s="635" t="s">
        <v>11</v>
      </c>
      <c r="AX22" s="637"/>
      <c r="AY22" s="635" t="s">
        <v>26</v>
      </c>
      <c r="AZ22" s="636"/>
      <c r="BA22" s="637"/>
      <c r="BB22" s="724" t="s">
        <v>2</v>
      </c>
      <c r="BC22" s="725"/>
      <c r="BD22" s="3" t="s">
        <v>0</v>
      </c>
      <c r="BE22" s="724" t="s">
        <v>15</v>
      </c>
      <c r="BF22" s="725"/>
      <c r="BG22" s="635" t="s">
        <v>11</v>
      </c>
      <c r="BH22" s="637"/>
    </row>
    <row r="23" spans="1:60" ht="14.25" customHeight="1">
      <c r="A23" s="820"/>
      <c r="B23" s="632"/>
      <c r="C23" s="632"/>
      <c r="D23" s="652"/>
      <c r="E23" s="653"/>
      <c r="F23" s="50"/>
      <c r="G23" s="632"/>
      <c r="H23" s="632"/>
      <c r="I23" s="688">
        <f>G23*F23</f>
        <v>0</v>
      </c>
      <c r="J23" s="689"/>
      <c r="K23" s="677" t="str">
        <f>'$MATERIALES'!A8</f>
        <v>CONCRETO 3000 PSI (21 MPA)</v>
      </c>
      <c r="L23" s="650"/>
      <c r="M23" s="651"/>
      <c r="N23" s="679" t="str">
        <f>'$MATERIALES'!B9</f>
        <v>M3</v>
      </c>
      <c r="O23" s="653"/>
      <c r="P23" s="190">
        <v>1.05</v>
      </c>
      <c r="Q23" s="673">
        <f>'$MATERIALES'!C8</f>
        <v>300000</v>
      </c>
      <c r="R23" s="673"/>
      <c r="S23" s="638">
        <f aca="true" t="shared" si="0" ref="S23:S29">P23*Q23</f>
        <v>315000</v>
      </c>
      <c r="T23" s="639"/>
      <c r="U23" s="715" t="str">
        <f>'$MATERIALES'!A73</f>
        <v>LADRILLO COMUN</v>
      </c>
      <c r="V23" s="715"/>
      <c r="W23" s="715"/>
      <c r="X23" s="679" t="str">
        <f>'$MATERIALES'!B73</f>
        <v>UND</v>
      </c>
      <c r="Y23" s="653"/>
      <c r="Z23" s="128">
        <v>47</v>
      </c>
      <c r="AA23" s="658">
        <f>'$MATERIALES'!C73</f>
        <v>350</v>
      </c>
      <c r="AB23" s="658"/>
      <c r="AC23" s="638">
        <f>Z23*AA23</f>
        <v>16450</v>
      </c>
      <c r="AD23" s="639"/>
      <c r="AE23" s="699" t="str">
        <f>'$MATERIALES'!A8</f>
        <v>CONCRETO 3000 PSI (21 MPA)</v>
      </c>
      <c r="AF23" s="700"/>
      <c r="AG23" s="701"/>
      <c r="AH23" s="679" t="str">
        <f>'$MATERIALES'!B8</f>
        <v>M3</v>
      </c>
      <c r="AI23" s="653"/>
      <c r="AJ23" s="127">
        <v>0.04</v>
      </c>
      <c r="AK23" s="673">
        <f>'$MATERIALES'!C8</f>
        <v>300000</v>
      </c>
      <c r="AL23" s="673"/>
      <c r="AM23" s="638">
        <f>AJ23*AK23</f>
        <v>12000</v>
      </c>
      <c r="AN23" s="759"/>
      <c r="AO23" s="699" t="str">
        <f>'$MATERIALES'!A61</f>
        <v>SOLDADURA 6011 X 1/8"</v>
      </c>
      <c r="AP23" s="700"/>
      <c r="AQ23" s="701"/>
      <c r="AR23" s="679" t="str">
        <f>'$MATERIALES'!B61</f>
        <v>KLG</v>
      </c>
      <c r="AS23" s="653"/>
      <c r="AT23" s="127">
        <v>0.2</v>
      </c>
      <c r="AU23" s="673">
        <f>'$MATERIALES'!C60</f>
        <v>20000</v>
      </c>
      <c r="AV23" s="673"/>
      <c r="AW23" s="638">
        <f aca="true" t="shared" si="1" ref="AW23:AW29">AT23*AU23</f>
        <v>4000</v>
      </c>
      <c r="AX23" s="639"/>
      <c r="AY23" s="699" t="str">
        <f>'$MATERIALES'!A50</f>
        <v>PINTURA EPOXICA DE ALTOS SOLIDOSPINTUCO</v>
      </c>
      <c r="AZ23" s="700"/>
      <c r="BA23" s="701"/>
      <c r="BB23" s="652" t="s">
        <v>243</v>
      </c>
      <c r="BC23" s="653"/>
      <c r="BD23" s="127">
        <v>0.02</v>
      </c>
      <c r="BE23" s="673">
        <f>'$MATERIALES'!C50</f>
        <v>65000</v>
      </c>
      <c r="BF23" s="673"/>
      <c r="BG23" s="638">
        <f>BE23*BD23</f>
        <v>1300</v>
      </c>
      <c r="BH23" s="639"/>
    </row>
    <row r="24" spans="1:60" ht="14.25" customHeight="1">
      <c r="A24" s="632"/>
      <c r="B24" s="632"/>
      <c r="C24" s="632"/>
      <c r="D24" s="679"/>
      <c r="E24" s="653"/>
      <c r="F24" s="50"/>
      <c r="G24" s="632"/>
      <c r="H24" s="632"/>
      <c r="I24" s="688"/>
      <c r="J24" s="689"/>
      <c r="K24" s="677" t="str">
        <f>'$MATERIALES'!A57</f>
        <v>ACERO 1/2" (4200 Kg/M2)</v>
      </c>
      <c r="L24" s="650"/>
      <c r="M24" s="651"/>
      <c r="N24" s="679" t="str">
        <f>'$MATERIALES'!B57</f>
        <v>KG</v>
      </c>
      <c r="O24" s="653"/>
      <c r="P24" s="190">
        <v>3.83</v>
      </c>
      <c r="Q24" s="673">
        <f>'$MATERIALES'!C57</f>
        <v>2500</v>
      </c>
      <c r="R24" s="673"/>
      <c r="S24" s="638">
        <f t="shared" si="0"/>
        <v>9575</v>
      </c>
      <c r="T24" s="639"/>
      <c r="U24" s="715" t="str">
        <f>'$MATERIALES'!$A$13</f>
        <v>MORTERO 1 : 3</v>
      </c>
      <c r="V24" s="715"/>
      <c r="W24" s="715"/>
      <c r="X24" s="679" t="str">
        <f>'$MATERIALES'!$B13</f>
        <v>M3</v>
      </c>
      <c r="Y24" s="653"/>
      <c r="Z24" s="130">
        <v>0.08</v>
      </c>
      <c r="AA24" s="658">
        <f>'$MATERIALES'!C13</f>
        <v>260000</v>
      </c>
      <c r="AB24" s="658"/>
      <c r="AC24" s="638">
        <f>Z24*AA24</f>
        <v>20800</v>
      </c>
      <c r="AD24" s="639"/>
      <c r="AE24" s="699" t="s">
        <v>329</v>
      </c>
      <c r="AF24" s="700"/>
      <c r="AG24" s="701"/>
      <c r="AH24" s="652" t="s">
        <v>2</v>
      </c>
      <c r="AI24" s="653"/>
      <c r="AJ24" s="127">
        <v>0.05</v>
      </c>
      <c r="AK24" s="673">
        <v>7500</v>
      </c>
      <c r="AL24" s="673"/>
      <c r="AM24" s="638">
        <f>AK24*AJ24</f>
        <v>375</v>
      </c>
      <c r="AN24" s="759"/>
      <c r="AO24" s="699" t="str">
        <f>'$MATERIALES'!A62</f>
        <v>ANTICORROSIVO PHCL</v>
      </c>
      <c r="AP24" s="700"/>
      <c r="AQ24" s="701"/>
      <c r="AR24" s="679" t="str">
        <f>'$MATERIALES'!B62</f>
        <v>GLN</v>
      </c>
      <c r="AS24" s="653"/>
      <c r="AT24" s="127">
        <v>0.04</v>
      </c>
      <c r="AU24" s="673">
        <f>'$MATERIALES'!C61</f>
        <v>13000</v>
      </c>
      <c r="AV24" s="673"/>
      <c r="AW24" s="638">
        <f t="shared" si="1"/>
        <v>520</v>
      </c>
      <c r="AX24" s="639"/>
      <c r="AY24" s="699" t="str">
        <f>'$MATERIALES'!A51</f>
        <v>PINTURA LAVABLE EN ACEITE PINTUCO</v>
      </c>
      <c r="AZ24" s="700"/>
      <c r="BA24" s="701"/>
      <c r="BB24" s="652" t="s">
        <v>243</v>
      </c>
      <c r="BC24" s="653"/>
      <c r="BD24" s="127">
        <v>0.02</v>
      </c>
      <c r="BE24" s="673">
        <f>'$MATERIALES'!C51</f>
        <v>50000</v>
      </c>
      <c r="BF24" s="673"/>
      <c r="BG24" s="638">
        <f>BE24*BD24</f>
        <v>1000</v>
      </c>
      <c r="BH24" s="639"/>
    </row>
    <row r="25" spans="1:60" ht="14.25" customHeight="1">
      <c r="A25" s="632"/>
      <c r="B25" s="632"/>
      <c r="C25" s="632"/>
      <c r="D25" s="679"/>
      <c r="E25" s="653"/>
      <c r="F25" s="50"/>
      <c r="G25" s="632"/>
      <c r="H25" s="632"/>
      <c r="I25" s="688"/>
      <c r="J25" s="689"/>
      <c r="K25" s="691" t="str">
        <f>'$MATERIALES'!A28</f>
        <v>TABLA CEP 1 CARA 20X300X2.5 CM</v>
      </c>
      <c r="L25" s="691"/>
      <c r="M25" s="691"/>
      <c r="N25" s="679" t="str">
        <f>'$MATERIALES'!B28</f>
        <v>Unidad X 3M</v>
      </c>
      <c r="O25" s="653"/>
      <c r="P25" s="190">
        <v>0.2</v>
      </c>
      <c r="Q25" s="673">
        <f>'$MATERIALES'!C28</f>
        <v>7000</v>
      </c>
      <c r="R25" s="673"/>
      <c r="S25" s="638">
        <f t="shared" si="0"/>
        <v>1400</v>
      </c>
      <c r="T25" s="639"/>
      <c r="U25" s="691"/>
      <c r="V25" s="691"/>
      <c r="W25" s="691"/>
      <c r="X25" s="679"/>
      <c r="Y25" s="653"/>
      <c r="Z25" s="50"/>
      <c r="AA25" s="658"/>
      <c r="AB25" s="658"/>
      <c r="AC25" s="638"/>
      <c r="AD25" s="639"/>
      <c r="AE25" s="649" t="s">
        <v>310</v>
      </c>
      <c r="AF25" s="650"/>
      <c r="AG25" s="651"/>
      <c r="AH25" s="652" t="s">
        <v>311</v>
      </c>
      <c r="AI25" s="653"/>
      <c r="AJ25" s="127">
        <v>0.01</v>
      </c>
      <c r="AK25" s="673">
        <v>2800</v>
      </c>
      <c r="AL25" s="673"/>
      <c r="AM25" s="638">
        <f>AK25*AJ25</f>
        <v>28</v>
      </c>
      <c r="AN25" s="759"/>
      <c r="AO25" s="702" t="str">
        <f>'$MATERIALES'!A82</f>
        <v>LAM.COLD ROLLED C.20   1.0MM - 100X200CM                     </v>
      </c>
      <c r="AP25" s="703"/>
      <c r="AQ25" s="704"/>
      <c r="AR25" s="679" t="str">
        <f>'$MATERIALES'!B82</f>
        <v>UND</v>
      </c>
      <c r="AS25" s="653"/>
      <c r="AT25" s="127">
        <v>1.5</v>
      </c>
      <c r="AU25" s="673">
        <f>'$MATERIALES'!C82</f>
        <v>55000</v>
      </c>
      <c r="AV25" s="673"/>
      <c r="AW25" s="638">
        <f t="shared" si="1"/>
        <v>82500</v>
      </c>
      <c r="AX25" s="639"/>
      <c r="AY25" s="699" t="s">
        <v>312</v>
      </c>
      <c r="AZ25" s="700"/>
      <c r="BA25" s="701"/>
      <c r="BB25" s="652" t="s">
        <v>313</v>
      </c>
      <c r="BC25" s="653"/>
      <c r="BD25" s="127">
        <v>0.05</v>
      </c>
      <c r="BE25" s="719">
        <f>BG24+BG23</f>
        <v>2300</v>
      </c>
      <c r="BF25" s="673"/>
      <c r="BG25" s="638">
        <f>BE25*BD25</f>
        <v>115</v>
      </c>
      <c r="BH25" s="639"/>
    </row>
    <row r="26" spans="1:60" ht="14.25" customHeight="1">
      <c r="A26" s="679"/>
      <c r="B26" s="653"/>
      <c r="C26" s="680"/>
      <c r="D26" s="679"/>
      <c r="E26" s="680"/>
      <c r="F26" s="50"/>
      <c r="G26" s="679"/>
      <c r="H26" s="680"/>
      <c r="I26" s="688"/>
      <c r="J26" s="689"/>
      <c r="K26" s="691" t="str">
        <f>'$MATERIALES'!A29</f>
        <v>BASTIDOR ECONOMICO</v>
      </c>
      <c r="L26" s="691"/>
      <c r="M26" s="691"/>
      <c r="N26" s="679" t="str">
        <f>'$MATERIALES'!B29</f>
        <v>Unidad X 3M</v>
      </c>
      <c r="O26" s="653"/>
      <c r="P26" s="190">
        <v>0.1</v>
      </c>
      <c r="Q26" s="673">
        <f>'$MATERIALES'!C29</f>
        <v>2500</v>
      </c>
      <c r="R26" s="673"/>
      <c r="S26" s="638">
        <f t="shared" si="0"/>
        <v>250</v>
      </c>
      <c r="T26" s="639"/>
      <c r="U26" s="691"/>
      <c r="V26" s="691"/>
      <c r="W26" s="691"/>
      <c r="X26" s="679"/>
      <c r="Y26" s="653"/>
      <c r="Z26" s="50"/>
      <c r="AA26" s="658"/>
      <c r="AB26" s="658"/>
      <c r="AC26" s="638"/>
      <c r="AD26" s="639"/>
      <c r="AE26" s="649" t="s">
        <v>312</v>
      </c>
      <c r="AF26" s="650"/>
      <c r="AG26" s="651"/>
      <c r="AH26" s="652" t="s">
        <v>313</v>
      </c>
      <c r="AI26" s="653"/>
      <c r="AJ26" s="127">
        <v>0.01</v>
      </c>
      <c r="AK26" s="673">
        <v>403</v>
      </c>
      <c r="AL26" s="673"/>
      <c r="AM26" s="638">
        <f>AK26*AJ26</f>
        <v>4.03</v>
      </c>
      <c r="AN26" s="759"/>
      <c r="AO26" s="702" t="str">
        <f>'$MATERIALES'!A83</f>
        <v>CHAPA</v>
      </c>
      <c r="AP26" s="703"/>
      <c r="AQ26" s="704"/>
      <c r="AR26" s="679" t="str">
        <f>'$MATERIALES'!B83</f>
        <v>UND</v>
      </c>
      <c r="AS26" s="653"/>
      <c r="AT26" s="127">
        <v>0.4</v>
      </c>
      <c r="AU26" s="673">
        <f>'$MATERIALES'!C83</f>
        <v>53700</v>
      </c>
      <c r="AV26" s="673"/>
      <c r="AW26" s="638">
        <f t="shared" si="1"/>
        <v>21480</v>
      </c>
      <c r="AX26" s="639"/>
      <c r="AY26" s="702"/>
      <c r="AZ26" s="703"/>
      <c r="BA26" s="704"/>
      <c r="BB26" s="679"/>
      <c r="BC26" s="653"/>
      <c r="BD26" s="127"/>
      <c r="BE26" s="673"/>
      <c r="BF26" s="673"/>
      <c r="BG26" s="638"/>
      <c r="BH26" s="639"/>
    </row>
    <row r="27" spans="1:60" ht="14.25" customHeight="1">
      <c r="A27" s="679"/>
      <c r="B27" s="653"/>
      <c r="C27" s="680"/>
      <c r="D27" s="679"/>
      <c r="E27" s="680"/>
      <c r="F27" s="50"/>
      <c r="G27" s="679"/>
      <c r="H27" s="680"/>
      <c r="I27" s="688"/>
      <c r="J27" s="689"/>
      <c r="K27" s="690" t="str">
        <f>'$MATERIALES'!A99</f>
        <v>ALAMBRE DE AMARRE</v>
      </c>
      <c r="L27" s="691"/>
      <c r="M27" s="691"/>
      <c r="N27" s="679" t="str">
        <f>'$MATERIALES'!B99</f>
        <v>KG</v>
      </c>
      <c r="O27" s="653"/>
      <c r="P27" s="190">
        <v>0.07</v>
      </c>
      <c r="Q27" s="673">
        <f>'$MATERIALES'!C99</f>
        <v>2800</v>
      </c>
      <c r="R27" s="673"/>
      <c r="S27" s="638">
        <f>P27*Q27</f>
        <v>196.00000000000003</v>
      </c>
      <c r="T27" s="639"/>
      <c r="U27" s="177"/>
      <c r="V27" s="177"/>
      <c r="W27" s="177"/>
      <c r="X27" s="1"/>
      <c r="Y27" s="4"/>
      <c r="Z27" s="50"/>
      <c r="AA27" s="188"/>
      <c r="AB27" s="188"/>
      <c r="AC27" s="132"/>
      <c r="AD27" s="181"/>
      <c r="AE27" s="186"/>
      <c r="AF27" s="183"/>
      <c r="AG27" s="176"/>
      <c r="AH27" s="148"/>
      <c r="AI27" s="4"/>
      <c r="AJ27" s="127"/>
      <c r="AK27" s="182"/>
      <c r="AL27" s="182"/>
      <c r="AM27" s="132"/>
      <c r="AN27" s="187"/>
      <c r="AO27" s="178"/>
      <c r="AP27" s="179"/>
      <c r="AQ27" s="180"/>
      <c r="AR27" s="1"/>
      <c r="AS27" s="4"/>
      <c r="AT27" s="127"/>
      <c r="AU27" s="182"/>
      <c r="AV27" s="182"/>
      <c r="AW27" s="132"/>
      <c r="AX27" s="181"/>
      <c r="AY27" s="178"/>
      <c r="AZ27" s="179"/>
      <c r="BA27" s="180"/>
      <c r="BB27" s="1"/>
      <c r="BC27" s="4"/>
      <c r="BD27" s="127"/>
      <c r="BE27" s="182"/>
      <c r="BF27" s="182"/>
      <c r="BG27" s="132"/>
      <c r="BH27" s="181"/>
    </row>
    <row r="28" spans="1:60" ht="14.25" customHeight="1">
      <c r="A28" s="632"/>
      <c r="B28" s="632"/>
      <c r="C28" s="632"/>
      <c r="D28" s="679"/>
      <c r="E28" s="653"/>
      <c r="F28" s="50"/>
      <c r="G28" s="632"/>
      <c r="H28" s="632"/>
      <c r="I28" s="688"/>
      <c r="J28" s="689"/>
      <c r="K28" s="691" t="str">
        <f>'$MATERIALES'!A3</f>
        <v>PUNTILLA DE 2"</v>
      </c>
      <c r="L28" s="691"/>
      <c r="M28" s="691"/>
      <c r="N28" s="679" t="str">
        <f>'$MATERIALES'!B3</f>
        <v>Libra</v>
      </c>
      <c r="O28" s="653"/>
      <c r="P28" s="190">
        <v>0.2</v>
      </c>
      <c r="Q28" s="673">
        <f>'$MATERIALES'!C3</f>
        <v>2200</v>
      </c>
      <c r="R28" s="673"/>
      <c r="S28" s="638">
        <f t="shared" si="0"/>
        <v>440</v>
      </c>
      <c r="T28" s="639"/>
      <c r="U28" s="691"/>
      <c r="V28" s="691"/>
      <c r="W28" s="691"/>
      <c r="X28" s="679"/>
      <c r="Y28" s="653"/>
      <c r="Z28" s="50"/>
      <c r="AA28" s="658"/>
      <c r="AB28" s="658"/>
      <c r="AC28" s="638"/>
      <c r="AD28" s="639"/>
      <c r="AE28" s="677"/>
      <c r="AF28" s="650"/>
      <c r="AG28" s="651"/>
      <c r="AH28" s="679"/>
      <c r="AI28" s="653"/>
      <c r="AJ28" s="127"/>
      <c r="AK28" s="673"/>
      <c r="AL28" s="673"/>
      <c r="AM28" s="638"/>
      <c r="AN28" s="759"/>
      <c r="AO28" s="677"/>
      <c r="AP28" s="650"/>
      <c r="AQ28" s="651"/>
      <c r="AR28" s="679"/>
      <c r="AS28" s="653"/>
      <c r="AT28" s="127"/>
      <c r="AU28" s="673"/>
      <c r="AV28" s="673"/>
      <c r="AW28" s="638">
        <f t="shared" si="1"/>
        <v>0</v>
      </c>
      <c r="AX28" s="639"/>
      <c r="AY28" s="702"/>
      <c r="AZ28" s="703"/>
      <c r="BA28" s="704"/>
      <c r="BB28" s="679"/>
      <c r="BC28" s="653"/>
      <c r="BD28" s="127"/>
      <c r="BE28" s="673"/>
      <c r="BF28" s="673"/>
      <c r="BG28" s="638"/>
      <c r="BH28" s="639"/>
    </row>
    <row r="29" spans="1:60" ht="14.25" customHeight="1">
      <c r="A29" s="632"/>
      <c r="B29" s="632"/>
      <c r="C29" s="632"/>
      <c r="D29" s="679"/>
      <c r="E29" s="653"/>
      <c r="F29" s="50"/>
      <c r="G29" s="632"/>
      <c r="H29" s="632"/>
      <c r="I29" s="688"/>
      <c r="J29" s="689"/>
      <c r="K29" s="649" t="s">
        <v>312</v>
      </c>
      <c r="L29" s="681"/>
      <c r="M29" s="682"/>
      <c r="N29" s="652" t="s">
        <v>313</v>
      </c>
      <c r="O29" s="683"/>
      <c r="P29" s="190">
        <v>0.05</v>
      </c>
      <c r="Q29" s="684">
        <f>S23+S24+S25+S28+S27+S26</f>
        <v>326861</v>
      </c>
      <c r="R29" s="685"/>
      <c r="S29" s="686">
        <f t="shared" si="0"/>
        <v>16343.050000000001</v>
      </c>
      <c r="T29" s="687"/>
      <c r="U29" s="632"/>
      <c r="V29" s="632"/>
      <c r="W29" s="632"/>
      <c r="X29" s="679"/>
      <c r="Y29" s="653"/>
      <c r="Z29" s="50"/>
      <c r="AA29" s="658"/>
      <c r="AB29" s="658"/>
      <c r="AC29" s="638"/>
      <c r="AD29" s="639"/>
      <c r="AE29" s="677"/>
      <c r="AF29" s="650"/>
      <c r="AG29" s="651"/>
      <c r="AH29" s="679"/>
      <c r="AI29" s="653"/>
      <c r="AJ29" s="129"/>
      <c r="AK29" s="673"/>
      <c r="AL29" s="673"/>
      <c r="AM29" s="638"/>
      <c r="AN29" s="759"/>
      <c r="AO29" s="677"/>
      <c r="AP29" s="650"/>
      <c r="AQ29" s="651"/>
      <c r="AR29" s="679"/>
      <c r="AS29" s="653"/>
      <c r="AT29" s="129"/>
      <c r="AU29" s="673"/>
      <c r="AV29" s="673"/>
      <c r="AW29" s="638">
        <f t="shared" si="1"/>
        <v>0</v>
      </c>
      <c r="AX29" s="639"/>
      <c r="AY29" s="677"/>
      <c r="AZ29" s="650"/>
      <c r="BA29" s="651"/>
      <c r="BB29" s="679"/>
      <c r="BC29" s="653"/>
      <c r="BD29" s="129"/>
      <c r="BE29" s="673"/>
      <c r="BF29" s="673"/>
      <c r="BG29" s="638"/>
      <c r="BH29" s="639"/>
    </row>
    <row r="30" spans="1:60" ht="14.25" customHeight="1">
      <c r="A30" s="94"/>
      <c r="B30" s="18"/>
      <c r="C30" s="18"/>
      <c r="D30" s="18"/>
      <c r="E30" s="18"/>
      <c r="F30" s="18"/>
      <c r="G30" s="632" t="s">
        <v>13</v>
      </c>
      <c r="H30" s="632"/>
      <c r="I30" s="688">
        <f>SUM(I23:J29)</f>
        <v>0</v>
      </c>
      <c r="J30" s="689"/>
      <c r="K30" s="76"/>
      <c r="L30" s="7"/>
      <c r="M30" s="7"/>
      <c r="N30" s="7"/>
      <c r="O30" s="7"/>
      <c r="P30" s="7"/>
      <c r="Q30" s="632" t="s">
        <v>13</v>
      </c>
      <c r="R30" s="632"/>
      <c r="S30" s="638">
        <f>SUM(S23:T29)</f>
        <v>343204.05</v>
      </c>
      <c r="T30" s="639"/>
      <c r="AA30" s="658" t="s">
        <v>13</v>
      </c>
      <c r="AB30" s="658"/>
      <c r="AC30" s="638">
        <f>SUM(AC23:AD29)</f>
        <v>37250</v>
      </c>
      <c r="AD30" s="639"/>
      <c r="AE30" s="76"/>
      <c r="AF30" s="7"/>
      <c r="AG30" s="7"/>
      <c r="AH30" s="7"/>
      <c r="AI30" s="7"/>
      <c r="AJ30" s="7"/>
      <c r="AK30" s="632" t="s">
        <v>13</v>
      </c>
      <c r="AL30" s="632"/>
      <c r="AM30" s="638">
        <f>SUM(AM23:AN29)</f>
        <v>12407.03</v>
      </c>
      <c r="AN30" s="759"/>
      <c r="AO30" s="76"/>
      <c r="AP30" s="7"/>
      <c r="AQ30" s="7"/>
      <c r="AR30" s="7"/>
      <c r="AS30" s="7"/>
      <c r="AT30" s="7"/>
      <c r="AU30" s="632" t="s">
        <v>13</v>
      </c>
      <c r="AV30" s="632"/>
      <c r="AW30" s="638">
        <f>SUM(AW23:AX29)</f>
        <v>108500</v>
      </c>
      <c r="AX30" s="639"/>
      <c r="AY30" s="76"/>
      <c r="AZ30" s="7"/>
      <c r="BA30" s="7"/>
      <c r="BB30" s="7"/>
      <c r="BC30" s="7"/>
      <c r="BD30" s="7"/>
      <c r="BE30" s="632" t="s">
        <v>13</v>
      </c>
      <c r="BF30" s="632"/>
      <c r="BG30" s="638">
        <f>SUM(BG23:BH29)</f>
        <v>2415</v>
      </c>
      <c r="BH30" s="639"/>
    </row>
    <row r="31" spans="1:60" ht="5.25" customHeight="1">
      <c r="A31" s="94"/>
      <c r="B31" s="18"/>
      <c r="C31" s="18"/>
      <c r="D31" s="18"/>
      <c r="E31" s="18"/>
      <c r="F31" s="18"/>
      <c r="G31" s="51"/>
      <c r="H31" s="51"/>
      <c r="I31" s="42"/>
      <c r="J31" s="84"/>
      <c r="K31" s="76"/>
      <c r="L31" s="7"/>
      <c r="M31" s="7"/>
      <c r="N31" s="7"/>
      <c r="O31" s="7"/>
      <c r="P31" s="7"/>
      <c r="Q31" s="51"/>
      <c r="R31" s="51"/>
      <c r="S31" s="9"/>
      <c r="T31" s="112"/>
      <c r="AA31" s="103"/>
      <c r="AB31" s="103"/>
      <c r="AC31" s="9"/>
      <c r="AD31" s="112"/>
      <c r="AE31" s="76"/>
      <c r="AF31" s="7"/>
      <c r="AG31" s="7"/>
      <c r="AH31" s="7"/>
      <c r="AI31" s="7"/>
      <c r="AJ31" s="7"/>
      <c r="AK31" s="51"/>
      <c r="AL31" s="51"/>
      <c r="AM31" s="9"/>
      <c r="AN31" s="9"/>
      <c r="AO31" s="76"/>
      <c r="AP31" s="7"/>
      <c r="AQ31" s="7"/>
      <c r="AR31" s="7"/>
      <c r="AS31" s="7"/>
      <c r="AT31" s="7"/>
      <c r="AU31" s="51"/>
      <c r="AV31" s="51"/>
      <c r="AW31" s="9"/>
      <c r="AX31" s="112"/>
      <c r="AY31" s="76"/>
      <c r="AZ31" s="7"/>
      <c r="BA31" s="7"/>
      <c r="BB31" s="7"/>
      <c r="BC31" s="7"/>
      <c r="BD31" s="7"/>
      <c r="BE31" s="51"/>
      <c r="BF31" s="51"/>
      <c r="BG31" s="9"/>
      <c r="BH31" s="112"/>
    </row>
    <row r="32" spans="1:60" ht="18">
      <c r="A32" s="81" t="s">
        <v>31</v>
      </c>
      <c r="B32" s="82"/>
      <c r="C32" s="18"/>
      <c r="D32" s="18"/>
      <c r="E32" s="18"/>
      <c r="F32" s="18"/>
      <c r="G32" s="51"/>
      <c r="H32" s="51"/>
      <c r="I32" s="42"/>
      <c r="J32" s="84"/>
      <c r="K32" s="81" t="s">
        <v>31</v>
      </c>
      <c r="L32" s="82"/>
      <c r="M32" s="7"/>
      <c r="N32" s="7"/>
      <c r="O32" s="7"/>
      <c r="P32" s="7"/>
      <c r="Q32" s="51"/>
      <c r="R32" s="51"/>
      <c r="S32" s="9"/>
      <c r="T32" s="112"/>
      <c r="U32" s="81" t="s">
        <v>31</v>
      </c>
      <c r="V32" s="82"/>
      <c r="AA32" s="103"/>
      <c r="AB32" s="103"/>
      <c r="AC32" s="9"/>
      <c r="AD32" s="112"/>
      <c r="AE32" s="81" t="s">
        <v>31</v>
      </c>
      <c r="AF32" s="82"/>
      <c r="AG32" s="7"/>
      <c r="AH32" s="7"/>
      <c r="AI32" s="7"/>
      <c r="AJ32" s="7"/>
      <c r="AK32" s="51"/>
      <c r="AL32" s="51"/>
      <c r="AM32" s="9"/>
      <c r="AN32" s="9"/>
      <c r="AO32" s="81" t="s">
        <v>31</v>
      </c>
      <c r="AP32" s="82"/>
      <c r="AQ32" s="7"/>
      <c r="AR32" s="7"/>
      <c r="AS32" s="7"/>
      <c r="AT32" s="7"/>
      <c r="AU32" s="51"/>
      <c r="AV32" s="51"/>
      <c r="AW32" s="9"/>
      <c r="AX32" s="112"/>
      <c r="AY32" s="81" t="s">
        <v>31</v>
      </c>
      <c r="AZ32" s="82"/>
      <c r="BA32" s="7"/>
      <c r="BB32" s="7"/>
      <c r="BC32" s="7"/>
      <c r="BD32" s="7"/>
      <c r="BE32" s="51"/>
      <c r="BF32" s="51"/>
      <c r="BG32" s="9"/>
      <c r="BH32" s="112"/>
    </row>
    <row r="33" spans="1:60" ht="14.25" customHeight="1">
      <c r="A33" s="643" t="s">
        <v>27</v>
      </c>
      <c r="B33" s="643"/>
      <c r="C33" s="52" t="s">
        <v>32</v>
      </c>
      <c r="D33" s="52" t="s">
        <v>33</v>
      </c>
      <c r="E33" s="643" t="s">
        <v>34</v>
      </c>
      <c r="F33" s="643"/>
      <c r="G33" s="643" t="s">
        <v>35</v>
      </c>
      <c r="H33" s="643"/>
      <c r="I33" s="676" t="s">
        <v>11</v>
      </c>
      <c r="J33" s="676"/>
      <c r="K33" s="643" t="s">
        <v>27</v>
      </c>
      <c r="L33" s="643"/>
      <c r="M33" s="52" t="s">
        <v>32</v>
      </c>
      <c r="N33" s="52" t="s">
        <v>33</v>
      </c>
      <c r="O33" s="643" t="s">
        <v>34</v>
      </c>
      <c r="P33" s="643"/>
      <c r="Q33" s="643" t="s">
        <v>35</v>
      </c>
      <c r="R33" s="643"/>
      <c r="S33" s="634" t="s">
        <v>11</v>
      </c>
      <c r="T33" s="634"/>
      <c r="U33" s="643" t="s">
        <v>27</v>
      </c>
      <c r="V33" s="643"/>
      <c r="W33" s="52" t="s">
        <v>32</v>
      </c>
      <c r="X33" s="52" t="s">
        <v>33</v>
      </c>
      <c r="Y33" s="643" t="s">
        <v>34</v>
      </c>
      <c r="Z33" s="643"/>
      <c r="AA33" s="633" t="s">
        <v>35</v>
      </c>
      <c r="AB33" s="633"/>
      <c r="AC33" s="634" t="s">
        <v>11</v>
      </c>
      <c r="AD33" s="634"/>
      <c r="AE33" s="643" t="s">
        <v>27</v>
      </c>
      <c r="AF33" s="643"/>
      <c r="AG33" s="52" t="s">
        <v>32</v>
      </c>
      <c r="AH33" s="52" t="s">
        <v>33</v>
      </c>
      <c r="AI33" s="643" t="s">
        <v>34</v>
      </c>
      <c r="AJ33" s="643"/>
      <c r="AK33" s="643" t="s">
        <v>35</v>
      </c>
      <c r="AL33" s="643"/>
      <c r="AM33" s="634" t="s">
        <v>11</v>
      </c>
      <c r="AN33" s="735"/>
      <c r="AO33" s="643" t="s">
        <v>27</v>
      </c>
      <c r="AP33" s="643"/>
      <c r="AQ33" s="52" t="s">
        <v>32</v>
      </c>
      <c r="AR33" s="52" t="s">
        <v>33</v>
      </c>
      <c r="AS33" s="643" t="s">
        <v>34</v>
      </c>
      <c r="AT33" s="643"/>
      <c r="AU33" s="643" t="s">
        <v>35</v>
      </c>
      <c r="AV33" s="643"/>
      <c r="AW33" s="634" t="s">
        <v>11</v>
      </c>
      <c r="AX33" s="634"/>
      <c r="AY33" s="643" t="s">
        <v>27</v>
      </c>
      <c r="AZ33" s="643"/>
      <c r="BA33" s="52" t="s">
        <v>32</v>
      </c>
      <c r="BB33" s="52" t="s">
        <v>33</v>
      </c>
      <c r="BC33" s="643" t="s">
        <v>34</v>
      </c>
      <c r="BD33" s="643"/>
      <c r="BE33" s="643" t="s">
        <v>35</v>
      </c>
      <c r="BF33" s="643"/>
      <c r="BG33" s="634" t="s">
        <v>11</v>
      </c>
      <c r="BH33" s="634"/>
    </row>
    <row r="34" spans="1:60" ht="14.25" customHeight="1">
      <c r="A34" s="632"/>
      <c r="B34" s="632"/>
      <c r="C34" s="5"/>
      <c r="D34" s="5"/>
      <c r="E34" s="632"/>
      <c r="F34" s="632"/>
      <c r="G34" s="632"/>
      <c r="H34" s="632"/>
      <c r="I34" s="668"/>
      <c r="J34" s="668"/>
      <c r="K34" s="632"/>
      <c r="L34" s="632"/>
      <c r="M34" s="5"/>
      <c r="N34" s="5"/>
      <c r="O34" s="632"/>
      <c r="P34" s="632"/>
      <c r="Q34" s="632"/>
      <c r="R34" s="632"/>
      <c r="S34" s="657"/>
      <c r="T34" s="657"/>
      <c r="U34" s="632"/>
      <c r="V34" s="632"/>
      <c r="W34" s="5"/>
      <c r="X34" s="5"/>
      <c r="Y34" s="632"/>
      <c r="Z34" s="632"/>
      <c r="AA34" s="658"/>
      <c r="AB34" s="658"/>
      <c r="AC34" s="657"/>
      <c r="AD34" s="657"/>
      <c r="AE34" s="632"/>
      <c r="AF34" s="632"/>
      <c r="AG34" s="5"/>
      <c r="AH34" s="5"/>
      <c r="AI34" s="632"/>
      <c r="AJ34" s="632"/>
      <c r="AK34" s="632"/>
      <c r="AL34" s="632"/>
      <c r="AM34" s="657"/>
      <c r="AN34" s="763"/>
      <c r="AO34" s="632"/>
      <c r="AP34" s="632"/>
      <c r="AQ34" s="5"/>
      <c r="AR34" s="5"/>
      <c r="AS34" s="632"/>
      <c r="AT34" s="632"/>
      <c r="AU34" s="632"/>
      <c r="AV34" s="632"/>
      <c r="AW34" s="657"/>
      <c r="AX34" s="657"/>
      <c r="AY34" s="632"/>
      <c r="AZ34" s="632"/>
      <c r="BA34" s="5"/>
      <c r="BB34" s="5"/>
      <c r="BC34" s="632"/>
      <c r="BD34" s="632"/>
      <c r="BE34" s="632"/>
      <c r="BF34" s="632"/>
      <c r="BG34" s="657"/>
      <c r="BH34" s="657"/>
    </row>
    <row r="35" spans="1:60" ht="14.25" customHeight="1">
      <c r="A35" s="632"/>
      <c r="B35" s="632"/>
      <c r="C35" s="5"/>
      <c r="D35" s="5"/>
      <c r="E35" s="632"/>
      <c r="F35" s="632"/>
      <c r="G35" s="632"/>
      <c r="H35" s="632"/>
      <c r="I35" s="668"/>
      <c r="J35" s="668"/>
      <c r="K35" s="632"/>
      <c r="L35" s="632"/>
      <c r="M35" s="5"/>
      <c r="N35" s="5"/>
      <c r="O35" s="632"/>
      <c r="P35" s="632"/>
      <c r="Q35" s="632"/>
      <c r="R35" s="632"/>
      <c r="S35" s="657"/>
      <c r="T35" s="657"/>
      <c r="U35" s="632"/>
      <c r="V35" s="632"/>
      <c r="W35" s="5"/>
      <c r="X35" s="5"/>
      <c r="Y35" s="632"/>
      <c r="Z35" s="632"/>
      <c r="AA35" s="658"/>
      <c r="AB35" s="658"/>
      <c r="AC35" s="657"/>
      <c r="AD35" s="657"/>
      <c r="AE35" s="632"/>
      <c r="AF35" s="632"/>
      <c r="AG35" s="5"/>
      <c r="AH35" s="5"/>
      <c r="AI35" s="632"/>
      <c r="AJ35" s="632"/>
      <c r="AK35" s="632"/>
      <c r="AL35" s="632"/>
      <c r="AM35" s="657"/>
      <c r="AN35" s="763"/>
      <c r="AO35" s="632"/>
      <c r="AP35" s="632"/>
      <c r="AQ35" s="5"/>
      <c r="AR35" s="5"/>
      <c r="AS35" s="632"/>
      <c r="AT35" s="632"/>
      <c r="AU35" s="632"/>
      <c r="AV35" s="632"/>
      <c r="AW35" s="657"/>
      <c r="AX35" s="657"/>
      <c r="AY35" s="632"/>
      <c r="AZ35" s="632"/>
      <c r="BA35" s="5"/>
      <c r="BB35" s="5"/>
      <c r="BC35" s="632"/>
      <c r="BD35" s="632"/>
      <c r="BE35" s="632"/>
      <c r="BF35" s="632"/>
      <c r="BG35" s="657"/>
      <c r="BH35" s="657"/>
    </row>
    <row r="36" spans="1:60" ht="14.25" customHeight="1">
      <c r="A36" s="632"/>
      <c r="B36" s="632"/>
      <c r="C36" s="5"/>
      <c r="D36" s="5"/>
      <c r="E36" s="632"/>
      <c r="F36" s="632"/>
      <c r="G36" s="632"/>
      <c r="H36" s="632"/>
      <c r="I36" s="668"/>
      <c r="J36" s="668"/>
      <c r="K36" s="632"/>
      <c r="L36" s="632"/>
      <c r="M36" s="5"/>
      <c r="N36" s="5"/>
      <c r="O36" s="632"/>
      <c r="P36" s="632"/>
      <c r="Q36" s="632"/>
      <c r="R36" s="632"/>
      <c r="S36" s="657"/>
      <c r="T36" s="657"/>
      <c r="U36" s="632"/>
      <c r="V36" s="632"/>
      <c r="W36" s="5"/>
      <c r="X36" s="5"/>
      <c r="Y36" s="632"/>
      <c r="Z36" s="632"/>
      <c r="AA36" s="658"/>
      <c r="AB36" s="658"/>
      <c r="AC36" s="657"/>
      <c r="AD36" s="657"/>
      <c r="AE36" s="632"/>
      <c r="AF36" s="632"/>
      <c r="AG36" s="5"/>
      <c r="AH36" s="5"/>
      <c r="AI36" s="632"/>
      <c r="AJ36" s="632"/>
      <c r="AK36" s="632"/>
      <c r="AL36" s="632"/>
      <c r="AM36" s="657"/>
      <c r="AN36" s="763"/>
      <c r="AO36" s="632"/>
      <c r="AP36" s="632"/>
      <c r="AQ36" s="5"/>
      <c r="AR36" s="5"/>
      <c r="AS36" s="632"/>
      <c r="AT36" s="632"/>
      <c r="AU36" s="632"/>
      <c r="AV36" s="632"/>
      <c r="AW36" s="657"/>
      <c r="AX36" s="657"/>
      <c r="AY36" s="632"/>
      <c r="AZ36" s="632"/>
      <c r="BA36" s="5"/>
      <c r="BB36" s="5"/>
      <c r="BC36" s="632"/>
      <c r="BD36" s="632"/>
      <c r="BE36" s="632"/>
      <c r="BF36" s="632"/>
      <c r="BG36" s="657"/>
      <c r="BH36" s="657"/>
    </row>
    <row r="37" spans="1:60" ht="14.25" customHeight="1">
      <c r="A37" s="83"/>
      <c r="B37" s="51"/>
      <c r="C37" s="18"/>
      <c r="D37" s="18"/>
      <c r="E37" s="51"/>
      <c r="F37" s="51"/>
      <c r="G37" s="632" t="s">
        <v>13</v>
      </c>
      <c r="H37" s="632"/>
      <c r="I37" s="668">
        <f>SUM(I34:J36)</f>
        <v>0</v>
      </c>
      <c r="J37" s="668"/>
      <c r="K37" s="83"/>
      <c r="L37" s="51"/>
      <c r="M37" s="7"/>
      <c r="N37" s="7"/>
      <c r="O37" s="51"/>
      <c r="P37" s="51"/>
      <c r="Q37" s="632" t="s">
        <v>13</v>
      </c>
      <c r="R37" s="632"/>
      <c r="S37" s="657">
        <f>SUM(S34:T36)</f>
        <v>0</v>
      </c>
      <c r="T37" s="657"/>
      <c r="U37" s="83"/>
      <c r="V37" s="51"/>
      <c r="Y37" s="51"/>
      <c r="Z37" s="51"/>
      <c r="AA37" s="658" t="s">
        <v>13</v>
      </c>
      <c r="AB37" s="658"/>
      <c r="AC37" s="657">
        <f>SUM(AC34:AD36)</f>
        <v>0</v>
      </c>
      <c r="AD37" s="657"/>
      <c r="AE37" s="83"/>
      <c r="AF37" s="51"/>
      <c r="AG37" s="7"/>
      <c r="AH37" s="7"/>
      <c r="AI37" s="51"/>
      <c r="AJ37" s="51"/>
      <c r="AK37" s="632" t="s">
        <v>13</v>
      </c>
      <c r="AL37" s="632"/>
      <c r="AM37" s="657">
        <f>SUM(AM34:AN36)</f>
        <v>0</v>
      </c>
      <c r="AN37" s="763"/>
      <c r="AO37" s="83"/>
      <c r="AP37" s="51"/>
      <c r="AQ37" s="7"/>
      <c r="AR37" s="7"/>
      <c r="AS37" s="51"/>
      <c r="AT37" s="51"/>
      <c r="AU37" s="632" t="s">
        <v>13</v>
      </c>
      <c r="AV37" s="632"/>
      <c r="AW37" s="657">
        <f>SUM(AW34:AX36)</f>
        <v>0</v>
      </c>
      <c r="AX37" s="657"/>
      <c r="AY37" s="83"/>
      <c r="AZ37" s="51"/>
      <c r="BA37" s="7"/>
      <c r="BB37" s="7"/>
      <c r="BC37" s="51"/>
      <c r="BD37" s="51"/>
      <c r="BE37" s="632" t="s">
        <v>13</v>
      </c>
      <c r="BF37" s="632"/>
      <c r="BG37" s="657">
        <f>SUM(BG34:BH36)</f>
        <v>0</v>
      </c>
      <c r="BH37" s="657"/>
    </row>
    <row r="38" spans="1:60" ht="6.75" customHeight="1">
      <c r="A38" s="83"/>
      <c r="B38" s="51"/>
      <c r="C38" s="18"/>
      <c r="D38" s="18"/>
      <c r="E38" s="51"/>
      <c r="F38" s="51"/>
      <c r="G38" s="51"/>
      <c r="H38" s="51"/>
      <c r="I38" s="42"/>
      <c r="J38" s="84"/>
      <c r="K38" s="83"/>
      <c r="L38" s="51"/>
      <c r="M38" s="7"/>
      <c r="N38" s="7"/>
      <c r="O38" s="51"/>
      <c r="P38" s="51"/>
      <c r="Q38" s="51"/>
      <c r="R38" s="51"/>
      <c r="S38" s="10"/>
      <c r="T38" s="113"/>
      <c r="U38" s="83"/>
      <c r="V38" s="51"/>
      <c r="Y38" s="51"/>
      <c r="Z38" s="51"/>
      <c r="AA38" s="103"/>
      <c r="AB38" s="103"/>
      <c r="AC38" s="10"/>
      <c r="AD38" s="113"/>
      <c r="AE38" s="83"/>
      <c r="AF38" s="51"/>
      <c r="AG38" s="7"/>
      <c r="AH38" s="7"/>
      <c r="AI38" s="51"/>
      <c r="AJ38" s="51"/>
      <c r="AK38" s="51"/>
      <c r="AL38" s="51"/>
      <c r="AM38" s="10"/>
      <c r="AN38" s="10"/>
      <c r="AO38" s="83"/>
      <c r="AP38" s="51"/>
      <c r="AQ38" s="7"/>
      <c r="AR38" s="7"/>
      <c r="AS38" s="51"/>
      <c r="AT38" s="51"/>
      <c r="AU38" s="51"/>
      <c r="AV38" s="51"/>
      <c r="AW38" s="10"/>
      <c r="AX38" s="113"/>
      <c r="AY38" s="83"/>
      <c r="AZ38" s="51"/>
      <c r="BA38" s="7"/>
      <c r="BB38" s="7"/>
      <c r="BC38" s="51"/>
      <c r="BD38" s="51"/>
      <c r="BE38" s="51"/>
      <c r="BF38" s="51"/>
      <c r="BG38" s="10"/>
      <c r="BH38" s="113"/>
    </row>
    <row r="39" spans="1:60" ht="18">
      <c r="A39" s="81" t="s">
        <v>36</v>
      </c>
      <c r="B39" s="18"/>
      <c r="C39" s="18"/>
      <c r="D39" s="18"/>
      <c r="E39" s="18"/>
      <c r="F39" s="18"/>
      <c r="G39" s="18"/>
      <c r="H39" s="18"/>
      <c r="I39" s="18"/>
      <c r="J39" s="60"/>
      <c r="K39" s="81" t="s">
        <v>36</v>
      </c>
      <c r="L39" s="7"/>
      <c r="M39" s="7"/>
      <c r="N39" s="7"/>
      <c r="O39" s="7"/>
      <c r="P39" s="7"/>
      <c r="Q39" s="7"/>
      <c r="R39" s="7"/>
      <c r="S39" s="7"/>
      <c r="T39" s="111"/>
      <c r="U39" s="81" t="s">
        <v>36</v>
      </c>
      <c r="AE39" s="81" t="s">
        <v>36</v>
      </c>
      <c r="AF39" s="7"/>
      <c r="AG39" s="7"/>
      <c r="AH39" s="7"/>
      <c r="AI39" s="7"/>
      <c r="AJ39" s="7"/>
      <c r="AK39" s="7"/>
      <c r="AL39" s="7"/>
      <c r="AM39" s="7"/>
      <c r="AN39" s="7"/>
      <c r="AO39" s="81" t="s">
        <v>36</v>
      </c>
      <c r="AP39" s="7"/>
      <c r="AQ39" s="7"/>
      <c r="AR39" s="7"/>
      <c r="AS39" s="7"/>
      <c r="AT39" s="7"/>
      <c r="AU39" s="7"/>
      <c r="AV39" s="7"/>
      <c r="AW39" s="7"/>
      <c r="AX39" s="111"/>
      <c r="AY39" s="81" t="s">
        <v>36</v>
      </c>
      <c r="AZ39" s="7"/>
      <c r="BA39" s="7"/>
      <c r="BB39" s="7"/>
      <c r="BC39" s="7"/>
      <c r="BD39" s="7"/>
      <c r="BE39" s="7"/>
      <c r="BF39" s="7"/>
      <c r="BG39" s="7"/>
      <c r="BH39" s="111"/>
    </row>
    <row r="40" spans="1:60" ht="32.25" customHeight="1">
      <c r="A40" s="635" t="s">
        <v>37</v>
      </c>
      <c r="B40" s="636"/>
      <c r="C40" s="636"/>
      <c r="D40" s="636"/>
      <c r="E40" s="636"/>
      <c r="F40" s="637"/>
      <c r="G40" s="724" t="s">
        <v>44</v>
      </c>
      <c r="H40" s="725"/>
      <c r="I40" s="735" t="s">
        <v>11</v>
      </c>
      <c r="J40" s="736"/>
      <c r="K40" s="635" t="s">
        <v>37</v>
      </c>
      <c r="L40" s="636"/>
      <c r="M40" s="636"/>
      <c r="N40" s="636"/>
      <c r="O40" s="636"/>
      <c r="P40" s="637"/>
      <c r="Q40" s="724" t="s">
        <v>44</v>
      </c>
      <c r="R40" s="725"/>
      <c r="S40" s="676" t="s">
        <v>11</v>
      </c>
      <c r="T40" s="676"/>
      <c r="U40" s="635" t="s">
        <v>37</v>
      </c>
      <c r="V40" s="636"/>
      <c r="W40" s="636"/>
      <c r="X40" s="636"/>
      <c r="Y40" s="636"/>
      <c r="Z40" s="637"/>
      <c r="AA40" s="644" t="s">
        <v>44</v>
      </c>
      <c r="AB40" s="645"/>
      <c r="AC40" s="676" t="s">
        <v>11</v>
      </c>
      <c r="AD40" s="676"/>
      <c r="AE40" s="635" t="s">
        <v>37</v>
      </c>
      <c r="AF40" s="636"/>
      <c r="AG40" s="636"/>
      <c r="AH40" s="636"/>
      <c r="AI40" s="636"/>
      <c r="AJ40" s="637"/>
      <c r="AK40" s="724" t="s">
        <v>44</v>
      </c>
      <c r="AL40" s="725"/>
      <c r="AM40" s="676" t="s">
        <v>11</v>
      </c>
      <c r="AN40" s="764"/>
      <c r="AO40" s="635" t="s">
        <v>37</v>
      </c>
      <c r="AP40" s="636"/>
      <c r="AQ40" s="636"/>
      <c r="AR40" s="636"/>
      <c r="AS40" s="636"/>
      <c r="AT40" s="637"/>
      <c r="AU40" s="724" t="s">
        <v>44</v>
      </c>
      <c r="AV40" s="725"/>
      <c r="AW40" s="676" t="s">
        <v>11</v>
      </c>
      <c r="AX40" s="676"/>
      <c r="AY40" s="635" t="s">
        <v>37</v>
      </c>
      <c r="AZ40" s="636"/>
      <c r="BA40" s="636"/>
      <c r="BB40" s="636"/>
      <c r="BC40" s="636"/>
      <c r="BD40" s="637"/>
      <c r="BE40" s="724" t="s">
        <v>44</v>
      </c>
      <c r="BF40" s="725"/>
      <c r="BG40" s="676" t="s">
        <v>11</v>
      </c>
      <c r="BH40" s="676"/>
    </row>
    <row r="41" spans="1:60" ht="14.25" customHeight="1">
      <c r="A41" s="679" t="s">
        <v>45</v>
      </c>
      <c r="B41" s="653"/>
      <c r="C41" s="653"/>
      <c r="D41" s="653"/>
      <c r="E41" s="653"/>
      <c r="F41" s="680"/>
      <c r="G41" s="632" t="s">
        <v>84</v>
      </c>
      <c r="H41" s="632"/>
      <c r="I41" s="668">
        <f>'CONTENIDO GENERAL'!J12</f>
        <v>2700</v>
      </c>
      <c r="J41" s="668"/>
      <c r="K41" s="652" t="s">
        <v>334</v>
      </c>
      <c r="L41" s="653"/>
      <c r="M41" s="653"/>
      <c r="N41" s="653"/>
      <c r="O41" s="653"/>
      <c r="P41" s="680"/>
      <c r="Q41" s="632"/>
      <c r="R41" s="632"/>
      <c r="S41" s="668">
        <f>'CONTENIDO GENERAL'!J44</f>
        <v>54000</v>
      </c>
      <c r="T41" s="668"/>
      <c r="U41" s="679" t="s">
        <v>45</v>
      </c>
      <c r="V41" s="653"/>
      <c r="W41" s="653"/>
      <c r="X41" s="653"/>
      <c r="Y41" s="653"/>
      <c r="Z41" s="680"/>
      <c r="AA41" s="658"/>
      <c r="AB41" s="658"/>
      <c r="AC41" s="668">
        <f>'CONTENIDO GENERAL'!J58</f>
        <v>4950</v>
      </c>
      <c r="AD41" s="668"/>
      <c r="AE41" s="679" t="s">
        <v>229</v>
      </c>
      <c r="AF41" s="653"/>
      <c r="AG41" s="653"/>
      <c r="AH41" s="653"/>
      <c r="AI41" s="653"/>
      <c r="AJ41" s="680"/>
      <c r="AK41" s="632"/>
      <c r="AL41" s="632"/>
      <c r="AM41" s="668">
        <f>'CONTENIDO GENERAL'!J66</f>
        <v>7200</v>
      </c>
      <c r="AN41" s="688"/>
      <c r="AO41" s="679" t="s">
        <v>229</v>
      </c>
      <c r="AP41" s="653"/>
      <c r="AQ41" s="653"/>
      <c r="AR41" s="653"/>
      <c r="AS41" s="653"/>
      <c r="AT41" s="680"/>
      <c r="AU41" s="632" t="s">
        <v>259</v>
      </c>
      <c r="AV41" s="632"/>
      <c r="AW41" s="668">
        <f>'CONTENIDO GENERAL'!J73</f>
        <v>7200</v>
      </c>
      <c r="AX41" s="668"/>
      <c r="AY41" s="679" t="s">
        <v>229</v>
      </c>
      <c r="AZ41" s="653"/>
      <c r="BA41" s="653"/>
      <c r="BB41" s="653"/>
      <c r="BC41" s="653"/>
      <c r="BD41" s="680"/>
      <c r="BE41" s="632"/>
      <c r="BF41" s="632"/>
      <c r="BG41" s="668">
        <f>'CONTENIDO GENERAL'!J81</f>
        <v>4500</v>
      </c>
      <c r="BH41" s="668"/>
    </row>
    <row r="42" spans="1:60" ht="14.25" customHeight="1">
      <c r="A42" s="679"/>
      <c r="B42" s="653"/>
      <c r="C42" s="653"/>
      <c r="D42" s="653"/>
      <c r="E42" s="653"/>
      <c r="F42" s="680"/>
      <c r="G42" s="632"/>
      <c r="H42" s="632"/>
      <c r="I42" s="668"/>
      <c r="J42" s="668"/>
      <c r="K42" s="679"/>
      <c r="L42" s="653"/>
      <c r="M42" s="653"/>
      <c r="N42" s="653"/>
      <c r="O42" s="653"/>
      <c r="P42" s="680"/>
      <c r="Q42" s="632"/>
      <c r="R42" s="632"/>
      <c r="S42" s="668"/>
      <c r="T42" s="668"/>
      <c r="U42" s="679"/>
      <c r="V42" s="653"/>
      <c r="W42" s="653"/>
      <c r="X42" s="653"/>
      <c r="Y42" s="653"/>
      <c r="Z42" s="680"/>
      <c r="AA42" s="658"/>
      <c r="AB42" s="658"/>
      <c r="AC42" s="668"/>
      <c r="AD42" s="668"/>
      <c r="AE42" s="679"/>
      <c r="AF42" s="653"/>
      <c r="AG42" s="653"/>
      <c r="AH42" s="653"/>
      <c r="AI42" s="653"/>
      <c r="AJ42" s="680"/>
      <c r="AK42" s="632"/>
      <c r="AL42" s="632"/>
      <c r="AM42" s="668"/>
      <c r="AN42" s="688"/>
      <c r="AO42" s="679"/>
      <c r="AP42" s="653"/>
      <c r="AQ42" s="653"/>
      <c r="AR42" s="653"/>
      <c r="AS42" s="653"/>
      <c r="AT42" s="680"/>
      <c r="AU42" s="632"/>
      <c r="AV42" s="632"/>
      <c r="AW42" s="668"/>
      <c r="AX42" s="668"/>
      <c r="AY42" s="679"/>
      <c r="AZ42" s="653"/>
      <c r="BA42" s="653"/>
      <c r="BB42" s="653"/>
      <c r="BC42" s="653"/>
      <c r="BD42" s="680"/>
      <c r="BE42" s="632"/>
      <c r="BF42" s="632"/>
      <c r="BG42" s="668"/>
      <c r="BH42" s="668"/>
    </row>
    <row r="43" spans="1:60" ht="14.25" customHeight="1">
      <c r="A43" s="640"/>
      <c r="B43" s="641"/>
      <c r="E43" s="641"/>
      <c r="F43" s="641"/>
      <c r="G43" s="632" t="s">
        <v>13</v>
      </c>
      <c r="H43" s="632"/>
      <c r="I43" s="668">
        <f>SUM(I41:J42)</f>
        <v>2700</v>
      </c>
      <c r="J43" s="668"/>
      <c r="K43" s="640"/>
      <c r="L43" s="641"/>
      <c r="M43" s="7"/>
      <c r="N43" s="7"/>
      <c r="O43" s="641"/>
      <c r="P43" s="641"/>
      <c r="Q43" s="632" t="s">
        <v>13</v>
      </c>
      <c r="R43" s="632"/>
      <c r="S43" s="668">
        <f>SUM(S41:T42)</f>
        <v>54000</v>
      </c>
      <c r="T43" s="668"/>
      <c r="U43" s="640"/>
      <c r="V43" s="641"/>
      <c r="Y43" s="641"/>
      <c r="Z43" s="641"/>
      <c r="AA43" s="658" t="s">
        <v>13</v>
      </c>
      <c r="AB43" s="658"/>
      <c r="AC43" s="668">
        <f>SUM(AC41:AD42)</f>
        <v>4950</v>
      </c>
      <c r="AD43" s="668"/>
      <c r="AE43" s="640"/>
      <c r="AF43" s="641"/>
      <c r="AG43" s="7"/>
      <c r="AH43" s="7"/>
      <c r="AI43" s="641"/>
      <c r="AJ43" s="641"/>
      <c r="AK43" s="632" t="s">
        <v>13</v>
      </c>
      <c r="AL43" s="632"/>
      <c r="AM43" s="668">
        <f>SUM(AM41:AN42)</f>
        <v>7200</v>
      </c>
      <c r="AN43" s="688"/>
      <c r="AO43" s="640"/>
      <c r="AP43" s="641"/>
      <c r="AQ43" s="7"/>
      <c r="AR43" s="7"/>
      <c r="AS43" s="641"/>
      <c r="AT43" s="641"/>
      <c r="AU43" s="632" t="s">
        <v>13</v>
      </c>
      <c r="AV43" s="632"/>
      <c r="AW43" s="668">
        <f>SUM(AW41:AX42)</f>
        <v>7200</v>
      </c>
      <c r="AX43" s="668"/>
      <c r="AY43" s="640"/>
      <c r="AZ43" s="641"/>
      <c r="BA43" s="7"/>
      <c r="BB43" s="7"/>
      <c r="BC43" s="641"/>
      <c r="BD43" s="641"/>
      <c r="BE43" s="632" t="s">
        <v>13</v>
      </c>
      <c r="BF43" s="632"/>
      <c r="BG43" s="668">
        <f>SUM(BG41:BH42)</f>
        <v>4500</v>
      </c>
      <c r="BH43" s="668"/>
    </row>
    <row r="44" spans="1:60" ht="6.75" customHeight="1">
      <c r="A44" s="94"/>
      <c r="B44" s="18"/>
      <c r="C44" s="18"/>
      <c r="D44" s="18"/>
      <c r="E44" s="18"/>
      <c r="F44" s="18"/>
      <c r="G44" s="678"/>
      <c r="H44" s="678"/>
      <c r="I44" s="726"/>
      <c r="J44" s="727"/>
      <c r="K44" s="76"/>
      <c r="L44" s="7"/>
      <c r="M44" s="7"/>
      <c r="N44" s="7"/>
      <c r="O44" s="7"/>
      <c r="P44" s="7"/>
      <c r="Q44" s="678"/>
      <c r="R44" s="678"/>
      <c r="S44" s="726"/>
      <c r="T44" s="727"/>
      <c r="AA44" s="777"/>
      <c r="AB44" s="777"/>
      <c r="AC44" s="726"/>
      <c r="AD44" s="727"/>
      <c r="AE44" s="76"/>
      <c r="AF44" s="7"/>
      <c r="AG44" s="7"/>
      <c r="AH44" s="7"/>
      <c r="AI44" s="7"/>
      <c r="AJ44" s="7"/>
      <c r="AK44" s="678"/>
      <c r="AL44" s="678"/>
      <c r="AM44" s="726"/>
      <c r="AN44" s="726"/>
      <c r="AO44" s="76"/>
      <c r="AP44" s="7"/>
      <c r="AQ44" s="7"/>
      <c r="AR44" s="7"/>
      <c r="AS44" s="7"/>
      <c r="AT44" s="7"/>
      <c r="AU44" s="678"/>
      <c r="AV44" s="678"/>
      <c r="AW44" s="726"/>
      <c r="AX44" s="727"/>
      <c r="AY44" s="76"/>
      <c r="AZ44" s="7"/>
      <c r="BA44" s="7"/>
      <c r="BB44" s="7"/>
      <c r="BC44" s="7"/>
      <c r="BD44" s="7"/>
      <c r="BE44" s="678"/>
      <c r="BF44" s="678"/>
      <c r="BG44" s="726"/>
      <c r="BH44" s="727"/>
    </row>
    <row r="45" spans="1:60" ht="18">
      <c r="A45" s="81" t="s">
        <v>39</v>
      </c>
      <c r="B45" s="18"/>
      <c r="C45" s="18"/>
      <c r="D45" s="18"/>
      <c r="E45" s="18"/>
      <c r="F45" s="18"/>
      <c r="G45" s="51"/>
      <c r="H45" s="51"/>
      <c r="I45" s="42"/>
      <c r="J45" s="84"/>
      <c r="K45" s="81" t="s">
        <v>39</v>
      </c>
      <c r="L45" s="7"/>
      <c r="M45" s="7"/>
      <c r="N45" s="7"/>
      <c r="O45" s="7"/>
      <c r="P45" s="7"/>
      <c r="Q45" s="51"/>
      <c r="R45" s="51"/>
      <c r="S45" s="42"/>
      <c r="T45" s="84"/>
      <c r="U45" s="81" t="s">
        <v>39</v>
      </c>
      <c r="AA45" s="103"/>
      <c r="AB45" s="103"/>
      <c r="AC45" s="42"/>
      <c r="AD45" s="84"/>
      <c r="AE45" s="81" t="s">
        <v>39</v>
      </c>
      <c r="AF45" s="7"/>
      <c r="AG45" s="7"/>
      <c r="AH45" s="7"/>
      <c r="AI45" s="7"/>
      <c r="AJ45" s="7"/>
      <c r="AK45" s="51"/>
      <c r="AL45" s="51"/>
      <c r="AM45" s="42"/>
      <c r="AN45" s="42"/>
      <c r="AO45" s="81" t="s">
        <v>39</v>
      </c>
      <c r="AP45" s="7"/>
      <c r="AQ45" s="7"/>
      <c r="AR45" s="7"/>
      <c r="AS45" s="7"/>
      <c r="AT45" s="7"/>
      <c r="AU45" s="51"/>
      <c r="AV45" s="51"/>
      <c r="AW45" s="42"/>
      <c r="AX45" s="84"/>
      <c r="AY45" s="81" t="s">
        <v>39</v>
      </c>
      <c r="AZ45" s="7"/>
      <c r="BA45" s="7"/>
      <c r="BB45" s="7"/>
      <c r="BC45" s="7"/>
      <c r="BD45" s="7"/>
      <c r="BE45" s="51"/>
      <c r="BF45" s="51"/>
      <c r="BG45" s="42"/>
      <c r="BH45" s="84"/>
    </row>
    <row r="46" spans="1:60" ht="15.75">
      <c r="A46" s="642" t="s">
        <v>26</v>
      </c>
      <c r="B46" s="642"/>
      <c r="C46" s="642"/>
      <c r="D46" s="642"/>
      <c r="E46" s="642"/>
      <c r="F46" s="642"/>
      <c r="G46" s="642" t="s">
        <v>40</v>
      </c>
      <c r="H46" s="642"/>
      <c r="I46" s="656" t="s">
        <v>11</v>
      </c>
      <c r="J46" s="656"/>
      <c r="K46" s="642" t="s">
        <v>26</v>
      </c>
      <c r="L46" s="642"/>
      <c r="M46" s="642"/>
      <c r="N46" s="642"/>
      <c r="O46" s="642"/>
      <c r="P46" s="642"/>
      <c r="Q46" s="642" t="s">
        <v>40</v>
      </c>
      <c r="R46" s="642"/>
      <c r="S46" s="656" t="s">
        <v>11</v>
      </c>
      <c r="T46" s="656"/>
      <c r="U46" s="642" t="s">
        <v>26</v>
      </c>
      <c r="V46" s="642"/>
      <c r="W46" s="642"/>
      <c r="X46" s="642"/>
      <c r="Y46" s="642"/>
      <c r="Z46" s="642"/>
      <c r="AA46" s="661" t="s">
        <v>40</v>
      </c>
      <c r="AB46" s="661"/>
      <c r="AC46" s="656" t="s">
        <v>11</v>
      </c>
      <c r="AD46" s="656"/>
      <c r="AE46" s="642" t="s">
        <v>26</v>
      </c>
      <c r="AF46" s="642"/>
      <c r="AG46" s="642"/>
      <c r="AH46" s="642"/>
      <c r="AI46" s="642"/>
      <c r="AJ46" s="642"/>
      <c r="AK46" s="642" t="s">
        <v>40</v>
      </c>
      <c r="AL46" s="642"/>
      <c r="AM46" s="656" t="s">
        <v>11</v>
      </c>
      <c r="AN46" s="765"/>
      <c r="AO46" s="642" t="s">
        <v>26</v>
      </c>
      <c r="AP46" s="642"/>
      <c r="AQ46" s="642"/>
      <c r="AR46" s="642"/>
      <c r="AS46" s="642"/>
      <c r="AT46" s="642"/>
      <c r="AU46" s="642" t="s">
        <v>40</v>
      </c>
      <c r="AV46" s="642"/>
      <c r="AW46" s="656" t="s">
        <v>11</v>
      </c>
      <c r="AX46" s="656"/>
      <c r="AY46" s="642" t="s">
        <v>26</v>
      </c>
      <c r="AZ46" s="642"/>
      <c r="BA46" s="642"/>
      <c r="BB46" s="642"/>
      <c r="BC46" s="642"/>
      <c r="BD46" s="642"/>
      <c r="BE46" s="642" t="s">
        <v>40</v>
      </c>
      <c r="BF46" s="642"/>
      <c r="BG46" s="656" t="s">
        <v>11</v>
      </c>
      <c r="BH46" s="656"/>
    </row>
    <row r="47" spans="1:60" ht="14.25" customHeight="1">
      <c r="A47" s="648" t="s">
        <v>149</v>
      </c>
      <c r="B47" s="648"/>
      <c r="C47" s="648"/>
      <c r="D47" s="648"/>
      <c r="E47" s="648"/>
      <c r="F47" s="692"/>
      <c r="G47" s="720">
        <v>0.25</v>
      </c>
      <c r="H47" s="720"/>
      <c r="I47" s="721">
        <f>(I43+I37+I30+I19)*G47</f>
        <v>803.75</v>
      </c>
      <c r="J47" s="721"/>
      <c r="K47" s="648" t="s">
        <v>149</v>
      </c>
      <c r="L47" s="648"/>
      <c r="M47" s="648"/>
      <c r="N47" s="648"/>
      <c r="O47" s="648"/>
      <c r="P47" s="692"/>
      <c r="Q47" s="720">
        <f>$G$47</f>
        <v>0.25</v>
      </c>
      <c r="R47" s="720"/>
      <c r="S47" s="721">
        <f>(S43+S37+S30+S19)*Q47</f>
        <v>99976.0125</v>
      </c>
      <c r="T47" s="721"/>
      <c r="U47" s="648" t="s">
        <v>149</v>
      </c>
      <c r="V47" s="648"/>
      <c r="W47" s="648"/>
      <c r="X47" s="648"/>
      <c r="Y47" s="648"/>
      <c r="Z47" s="692"/>
      <c r="AA47" s="720">
        <f>$G$47</f>
        <v>0.25</v>
      </c>
      <c r="AB47" s="720"/>
      <c r="AC47" s="721">
        <f>(AC43+AC37+AC30+AC19)*AA47</f>
        <v>10611.875</v>
      </c>
      <c r="AD47" s="721"/>
      <c r="AE47" s="648" t="s">
        <v>149</v>
      </c>
      <c r="AF47" s="648"/>
      <c r="AG47" s="648"/>
      <c r="AH47" s="648"/>
      <c r="AI47" s="648"/>
      <c r="AJ47" s="692"/>
      <c r="AK47" s="720">
        <f>$G$47</f>
        <v>0.25</v>
      </c>
      <c r="AL47" s="720"/>
      <c r="AM47" s="721">
        <f>(AM43+AM37+AM30+AM19)*AK47</f>
        <v>5291.7575</v>
      </c>
      <c r="AN47" s="646"/>
      <c r="AO47" s="648" t="s">
        <v>149</v>
      </c>
      <c r="AP47" s="648"/>
      <c r="AQ47" s="648"/>
      <c r="AR47" s="648"/>
      <c r="AS47" s="648"/>
      <c r="AT47" s="692"/>
      <c r="AU47" s="720">
        <f>$G$47</f>
        <v>0.25</v>
      </c>
      <c r="AV47" s="720"/>
      <c r="AW47" s="721">
        <f>(AW43+AW37+AW30+AW19)*AU47</f>
        <v>29515</v>
      </c>
      <c r="AX47" s="721"/>
      <c r="AY47" s="648" t="s">
        <v>149</v>
      </c>
      <c r="AZ47" s="648"/>
      <c r="BA47" s="648"/>
      <c r="BB47" s="648"/>
      <c r="BC47" s="648"/>
      <c r="BD47" s="692"/>
      <c r="BE47" s="720">
        <f>$G$47</f>
        <v>0.25</v>
      </c>
      <c r="BF47" s="720"/>
      <c r="BG47" s="721">
        <f>(BG43+BG37+BG30+BG19)*BE47</f>
        <v>1880</v>
      </c>
      <c r="BH47" s="721"/>
    </row>
    <row r="48" spans="1:60" ht="14.25" customHeight="1">
      <c r="A48" s="659"/>
      <c r="B48" s="660"/>
      <c r="C48" s="660"/>
      <c r="D48" s="660"/>
      <c r="E48" s="660"/>
      <c r="F48" s="660"/>
      <c r="G48" s="632" t="s">
        <v>13</v>
      </c>
      <c r="H48" s="632"/>
      <c r="I48" s="668">
        <f>SUM(I47)</f>
        <v>803.75</v>
      </c>
      <c r="J48" s="668"/>
      <c r="K48" s="659"/>
      <c r="L48" s="660"/>
      <c r="M48" s="660"/>
      <c r="N48" s="660"/>
      <c r="O48" s="660"/>
      <c r="P48" s="660"/>
      <c r="Q48" s="632" t="s">
        <v>13</v>
      </c>
      <c r="R48" s="632"/>
      <c r="S48" s="668">
        <f>S47</f>
        <v>99976.0125</v>
      </c>
      <c r="T48" s="668"/>
      <c r="U48" s="659"/>
      <c r="V48" s="660"/>
      <c r="W48" s="660"/>
      <c r="X48" s="660"/>
      <c r="Y48" s="660"/>
      <c r="Z48" s="660"/>
      <c r="AA48" s="658" t="s">
        <v>13</v>
      </c>
      <c r="AB48" s="658"/>
      <c r="AC48" s="668">
        <f>AC47</f>
        <v>10611.875</v>
      </c>
      <c r="AD48" s="668"/>
      <c r="AE48" s="659"/>
      <c r="AF48" s="660"/>
      <c r="AG48" s="660"/>
      <c r="AH48" s="660"/>
      <c r="AI48" s="660"/>
      <c r="AJ48" s="660"/>
      <c r="AK48" s="632" t="s">
        <v>13</v>
      </c>
      <c r="AL48" s="632"/>
      <c r="AM48" s="668">
        <f>AM47</f>
        <v>5291.7575</v>
      </c>
      <c r="AN48" s="688"/>
      <c r="AO48" s="659"/>
      <c r="AP48" s="660"/>
      <c r="AQ48" s="660"/>
      <c r="AR48" s="660"/>
      <c r="AS48" s="660"/>
      <c r="AT48" s="660"/>
      <c r="AU48" s="632" t="s">
        <v>13</v>
      </c>
      <c r="AV48" s="632"/>
      <c r="AW48" s="668">
        <f>AW47</f>
        <v>29515</v>
      </c>
      <c r="AX48" s="668"/>
      <c r="AY48" s="659"/>
      <c r="AZ48" s="660"/>
      <c r="BA48" s="660"/>
      <c r="BB48" s="660"/>
      <c r="BC48" s="660"/>
      <c r="BD48" s="660"/>
      <c r="BE48" s="632" t="s">
        <v>13</v>
      </c>
      <c r="BF48" s="632"/>
      <c r="BG48" s="668">
        <f>BG47</f>
        <v>1880</v>
      </c>
      <c r="BH48" s="668"/>
    </row>
    <row r="49" spans="1:60" ht="14.25" customHeight="1">
      <c r="A49" s="659"/>
      <c r="B49" s="660"/>
      <c r="C49" s="660"/>
      <c r="D49" s="660"/>
      <c r="E49" s="660"/>
      <c r="F49" s="660"/>
      <c r="G49" s="665"/>
      <c r="H49" s="665"/>
      <c r="I49" s="666"/>
      <c r="J49" s="667"/>
      <c r="K49" s="659"/>
      <c r="L49" s="660"/>
      <c r="M49" s="660"/>
      <c r="N49" s="660"/>
      <c r="O49" s="660"/>
      <c r="P49" s="660"/>
      <c r="Q49" s="665"/>
      <c r="R49" s="665"/>
      <c r="S49" s="666"/>
      <c r="T49" s="667"/>
      <c r="U49" s="659"/>
      <c r="V49" s="660"/>
      <c r="W49" s="660"/>
      <c r="X49" s="660"/>
      <c r="Y49" s="660"/>
      <c r="Z49" s="660"/>
      <c r="AA49" s="774"/>
      <c r="AB49" s="774"/>
      <c r="AC49" s="666"/>
      <c r="AD49" s="667"/>
      <c r="AE49" s="659"/>
      <c r="AF49" s="660"/>
      <c r="AG49" s="660"/>
      <c r="AH49" s="660"/>
      <c r="AI49" s="660"/>
      <c r="AJ49" s="660"/>
      <c r="AK49" s="665"/>
      <c r="AL49" s="665"/>
      <c r="AM49" s="666"/>
      <c r="AN49" s="666"/>
      <c r="AO49" s="659"/>
      <c r="AP49" s="660"/>
      <c r="AQ49" s="660"/>
      <c r="AR49" s="660"/>
      <c r="AS49" s="660"/>
      <c r="AT49" s="660"/>
      <c r="AU49" s="665"/>
      <c r="AV49" s="665"/>
      <c r="AW49" s="666"/>
      <c r="AX49" s="667"/>
      <c r="AY49" s="659"/>
      <c r="AZ49" s="660"/>
      <c r="BA49" s="660"/>
      <c r="BB49" s="660"/>
      <c r="BC49" s="660"/>
      <c r="BD49" s="660"/>
      <c r="BE49" s="665"/>
      <c r="BF49" s="665"/>
      <c r="BG49" s="666"/>
      <c r="BH49" s="667"/>
    </row>
    <row r="50" spans="1:60" ht="14.25" customHeight="1">
      <c r="A50" s="632" t="s">
        <v>150</v>
      </c>
      <c r="B50" s="632"/>
      <c r="C50" s="632"/>
      <c r="D50" s="632"/>
      <c r="E50" s="632"/>
      <c r="F50" s="632"/>
      <c r="G50" s="632"/>
      <c r="H50" s="632"/>
      <c r="I50" s="668">
        <v>5000</v>
      </c>
      <c r="J50" s="668"/>
      <c r="K50" s="632" t="s">
        <v>150</v>
      </c>
      <c r="L50" s="632"/>
      <c r="M50" s="632"/>
      <c r="N50" s="632"/>
      <c r="O50" s="632"/>
      <c r="P50" s="632"/>
      <c r="Q50" s="632"/>
      <c r="R50" s="632"/>
      <c r="S50" s="668">
        <v>436000</v>
      </c>
      <c r="T50" s="668"/>
      <c r="U50" s="632" t="s">
        <v>150</v>
      </c>
      <c r="V50" s="632"/>
      <c r="W50" s="632"/>
      <c r="X50" s="632"/>
      <c r="Y50" s="632"/>
      <c r="Z50" s="632"/>
      <c r="AA50" s="632"/>
      <c r="AB50" s="632"/>
      <c r="AC50" s="668">
        <v>27135</v>
      </c>
      <c r="AD50" s="668"/>
      <c r="AE50" s="632" t="s">
        <v>150</v>
      </c>
      <c r="AF50" s="632"/>
      <c r="AG50" s="632"/>
      <c r="AH50" s="632"/>
      <c r="AI50" s="632"/>
      <c r="AJ50" s="632"/>
      <c r="AK50" s="632"/>
      <c r="AL50" s="632"/>
      <c r="AM50" s="668">
        <f>'[3]Hoja1'!$L$59</f>
        <v>37000</v>
      </c>
      <c r="AN50" s="688"/>
      <c r="AO50" s="632" t="s">
        <v>150</v>
      </c>
      <c r="AP50" s="632"/>
      <c r="AQ50" s="632"/>
      <c r="AR50" s="632"/>
      <c r="AS50" s="632"/>
      <c r="AT50" s="632"/>
      <c r="AU50" s="632"/>
      <c r="AV50" s="632"/>
      <c r="AW50" s="668">
        <f>'CONTENIDO GENERAL'!F73</f>
        <v>147107.6</v>
      </c>
      <c r="AX50" s="668"/>
      <c r="AY50" s="632" t="s">
        <v>150</v>
      </c>
      <c r="AZ50" s="632"/>
      <c r="BA50" s="632"/>
      <c r="BB50" s="632"/>
      <c r="BC50" s="632"/>
      <c r="BD50" s="632"/>
      <c r="BE50" s="632"/>
      <c r="BF50" s="632"/>
      <c r="BG50" s="668">
        <f>'CONTENIDO GENERAL'!F78</f>
        <v>12550</v>
      </c>
      <c r="BH50" s="668"/>
    </row>
    <row r="51" spans="1:60" ht="20.25">
      <c r="A51" s="710" t="s">
        <v>16</v>
      </c>
      <c r="B51" s="711"/>
      <c r="C51" s="711"/>
      <c r="D51" s="711"/>
      <c r="E51" s="711"/>
      <c r="F51" s="711"/>
      <c r="G51" s="711"/>
      <c r="H51" s="711"/>
      <c r="I51" s="711"/>
      <c r="J51" s="718"/>
      <c r="K51" s="710" t="s">
        <v>16</v>
      </c>
      <c r="L51" s="711"/>
      <c r="M51" s="711"/>
      <c r="N51" s="711"/>
      <c r="O51" s="711"/>
      <c r="P51" s="711"/>
      <c r="Q51" s="711"/>
      <c r="R51" s="711"/>
      <c r="S51" s="711"/>
      <c r="T51" s="718"/>
      <c r="U51" s="710" t="s">
        <v>16</v>
      </c>
      <c r="V51" s="711"/>
      <c r="W51" s="711"/>
      <c r="X51" s="711"/>
      <c r="Y51" s="711"/>
      <c r="Z51" s="711"/>
      <c r="AA51" s="711"/>
      <c r="AB51" s="711"/>
      <c r="AC51" s="711"/>
      <c r="AD51" s="718"/>
      <c r="AE51" s="710" t="s">
        <v>16</v>
      </c>
      <c r="AF51" s="711"/>
      <c r="AG51" s="711"/>
      <c r="AH51" s="711"/>
      <c r="AI51" s="711"/>
      <c r="AJ51" s="711"/>
      <c r="AK51" s="711"/>
      <c r="AL51" s="711"/>
      <c r="AM51" s="711"/>
      <c r="AN51" s="711"/>
      <c r="AO51" s="710" t="s">
        <v>16</v>
      </c>
      <c r="AP51" s="711"/>
      <c r="AQ51" s="711"/>
      <c r="AR51" s="711"/>
      <c r="AS51" s="711"/>
      <c r="AT51" s="711"/>
      <c r="AU51" s="711"/>
      <c r="AV51" s="711"/>
      <c r="AW51" s="711"/>
      <c r="AX51" s="718"/>
      <c r="AY51" s="710" t="s">
        <v>16</v>
      </c>
      <c r="AZ51" s="711"/>
      <c r="BA51" s="711"/>
      <c r="BB51" s="711"/>
      <c r="BC51" s="711"/>
      <c r="BD51" s="711"/>
      <c r="BE51" s="711"/>
      <c r="BF51" s="711"/>
      <c r="BG51" s="711"/>
      <c r="BH51" s="718"/>
    </row>
    <row r="52" spans="1:60" s="6" customFormat="1" ht="8.25" customHeight="1">
      <c r="A52" s="75"/>
      <c r="B52" s="11"/>
      <c r="C52" s="11"/>
      <c r="D52" s="11"/>
      <c r="E52" s="11"/>
      <c r="F52" s="11"/>
      <c r="G52" s="11"/>
      <c r="H52" s="11"/>
      <c r="I52" s="11"/>
      <c r="J52" s="57"/>
      <c r="K52" s="75"/>
      <c r="L52" s="11"/>
      <c r="M52" s="11"/>
      <c r="N52" s="11"/>
      <c r="O52" s="11"/>
      <c r="P52" s="11"/>
      <c r="Q52" s="11"/>
      <c r="R52" s="11"/>
      <c r="S52" s="11"/>
      <c r="T52" s="57"/>
      <c r="U52" s="75"/>
      <c r="V52" s="11"/>
      <c r="W52" s="11"/>
      <c r="X52" s="11"/>
      <c r="Y52" s="11"/>
      <c r="Z52" s="11"/>
      <c r="AA52" s="55"/>
      <c r="AB52" s="55"/>
      <c r="AC52" s="11"/>
      <c r="AD52" s="57"/>
      <c r="AE52" s="75"/>
      <c r="AF52" s="11"/>
      <c r="AG52" s="11"/>
      <c r="AH52" s="11"/>
      <c r="AI52" s="11"/>
      <c r="AJ52" s="11"/>
      <c r="AK52" s="11"/>
      <c r="AL52" s="11"/>
      <c r="AM52" s="11"/>
      <c r="AN52" s="11"/>
      <c r="AO52" s="75"/>
      <c r="AP52" s="11"/>
      <c r="AQ52" s="11"/>
      <c r="AR52" s="11"/>
      <c r="AS52" s="11"/>
      <c r="AT52" s="11"/>
      <c r="AU52" s="11"/>
      <c r="AV52" s="11"/>
      <c r="AW52" s="11"/>
      <c r="AX52" s="57"/>
      <c r="AY52" s="75"/>
      <c r="AZ52" s="11"/>
      <c r="BA52" s="11"/>
      <c r="BB52" s="11"/>
      <c r="BC52" s="11"/>
      <c r="BD52" s="11"/>
      <c r="BE52" s="11"/>
      <c r="BF52" s="11"/>
      <c r="BG52" s="11"/>
      <c r="BH52" s="57"/>
    </row>
    <row r="53" spans="1:60" ht="14.25" customHeight="1">
      <c r="A53" s="691" t="s">
        <v>4</v>
      </c>
      <c r="B53" s="691"/>
      <c r="C53" s="632" t="str">
        <f>$C$3</f>
        <v>READECUACIÓN SEDE SERVICIOS GENERALES</v>
      </c>
      <c r="D53" s="632"/>
      <c r="E53" s="632"/>
      <c r="F53" s="632"/>
      <c r="G53" s="632"/>
      <c r="H53" s="632"/>
      <c r="I53" s="632"/>
      <c r="J53" s="632"/>
      <c r="K53" s="691" t="s">
        <v>4</v>
      </c>
      <c r="L53" s="691"/>
      <c r="M53" s="632" t="str">
        <f>$C$3</f>
        <v>READECUACIÓN SEDE SERVICIOS GENERALES</v>
      </c>
      <c r="N53" s="632"/>
      <c r="O53" s="632"/>
      <c r="P53" s="632"/>
      <c r="Q53" s="632"/>
      <c r="R53" s="632"/>
      <c r="S53" s="632"/>
      <c r="T53" s="632"/>
      <c r="U53" s="691" t="s">
        <v>4</v>
      </c>
      <c r="V53" s="691"/>
      <c r="W53" s="632" t="str">
        <f>$C$3</f>
        <v>READECUACIÓN SEDE SERVICIOS GENERALES</v>
      </c>
      <c r="X53" s="632"/>
      <c r="Y53" s="632"/>
      <c r="Z53" s="632"/>
      <c r="AA53" s="632"/>
      <c r="AB53" s="632"/>
      <c r="AC53" s="632"/>
      <c r="AD53" s="632"/>
      <c r="AE53" s="691" t="s">
        <v>4</v>
      </c>
      <c r="AF53" s="691"/>
      <c r="AG53" s="632" t="str">
        <f>$C$3</f>
        <v>READECUACIÓN SEDE SERVICIOS GENERALES</v>
      </c>
      <c r="AH53" s="632"/>
      <c r="AI53" s="632"/>
      <c r="AJ53" s="632"/>
      <c r="AK53" s="632"/>
      <c r="AL53" s="632"/>
      <c r="AM53" s="632"/>
      <c r="AN53" s="679"/>
      <c r="AO53" s="691" t="s">
        <v>4</v>
      </c>
      <c r="AP53" s="691"/>
      <c r="AQ53" s="632" t="str">
        <f>$C$3</f>
        <v>READECUACIÓN SEDE SERVICIOS GENERALES</v>
      </c>
      <c r="AR53" s="632"/>
      <c r="AS53" s="632"/>
      <c r="AT53" s="632"/>
      <c r="AU53" s="632"/>
      <c r="AV53" s="632"/>
      <c r="AW53" s="632"/>
      <c r="AX53" s="632"/>
      <c r="AY53" s="691" t="s">
        <v>4</v>
      </c>
      <c r="AZ53" s="691"/>
      <c r="BA53" s="632" t="str">
        <f>$C$3</f>
        <v>READECUACIÓN SEDE SERVICIOS GENERALES</v>
      </c>
      <c r="BB53" s="632"/>
      <c r="BC53" s="632"/>
      <c r="BD53" s="632"/>
      <c r="BE53" s="632"/>
      <c r="BF53" s="632"/>
      <c r="BG53" s="632"/>
      <c r="BH53" s="632"/>
    </row>
    <row r="54" spans="1:60" ht="14.25" customHeight="1">
      <c r="A54" s="691" t="s">
        <v>5</v>
      </c>
      <c r="B54" s="691"/>
      <c r="C54" s="632" t="str">
        <f>$C$4</f>
        <v>UNIVERSIDAD DEL CAUCA -SERVICIOS GENERALES</v>
      </c>
      <c r="D54" s="632"/>
      <c r="E54" s="632"/>
      <c r="F54" s="632"/>
      <c r="G54" s="632"/>
      <c r="H54" s="632"/>
      <c r="I54" s="632"/>
      <c r="J54" s="632"/>
      <c r="K54" s="691" t="s">
        <v>5</v>
      </c>
      <c r="L54" s="691"/>
      <c r="M54" s="632" t="str">
        <f>$C$4</f>
        <v>UNIVERSIDAD DEL CAUCA -SERVICIOS GENERALES</v>
      </c>
      <c r="N54" s="632"/>
      <c r="O54" s="632"/>
      <c r="P54" s="632"/>
      <c r="Q54" s="632"/>
      <c r="R54" s="632"/>
      <c r="S54" s="632"/>
      <c r="T54" s="632"/>
      <c r="U54" s="691" t="s">
        <v>5</v>
      </c>
      <c r="V54" s="691"/>
      <c r="W54" s="632" t="str">
        <f>$C$4</f>
        <v>UNIVERSIDAD DEL CAUCA -SERVICIOS GENERALES</v>
      </c>
      <c r="X54" s="632"/>
      <c r="Y54" s="632"/>
      <c r="Z54" s="632"/>
      <c r="AA54" s="632"/>
      <c r="AB54" s="632"/>
      <c r="AC54" s="632"/>
      <c r="AD54" s="632"/>
      <c r="AE54" s="691" t="s">
        <v>5</v>
      </c>
      <c r="AF54" s="691"/>
      <c r="AG54" s="632" t="str">
        <f>$C$4</f>
        <v>UNIVERSIDAD DEL CAUCA -SERVICIOS GENERALES</v>
      </c>
      <c r="AH54" s="632"/>
      <c r="AI54" s="632"/>
      <c r="AJ54" s="632"/>
      <c r="AK54" s="632"/>
      <c r="AL54" s="632"/>
      <c r="AM54" s="632"/>
      <c r="AN54" s="679"/>
      <c r="AO54" s="691" t="s">
        <v>5</v>
      </c>
      <c r="AP54" s="691"/>
      <c r="AQ54" s="632" t="str">
        <f>$C$4</f>
        <v>UNIVERSIDAD DEL CAUCA -SERVICIOS GENERALES</v>
      </c>
      <c r="AR54" s="632"/>
      <c r="AS54" s="632"/>
      <c r="AT54" s="632"/>
      <c r="AU54" s="632"/>
      <c r="AV54" s="632"/>
      <c r="AW54" s="632"/>
      <c r="AX54" s="632"/>
      <c r="AY54" s="691" t="s">
        <v>5</v>
      </c>
      <c r="AZ54" s="691"/>
      <c r="BA54" s="632" t="str">
        <f>$C$4</f>
        <v>UNIVERSIDAD DEL CAUCA -SERVICIOS GENERALES</v>
      </c>
      <c r="BB54" s="632"/>
      <c r="BC54" s="632"/>
      <c r="BD54" s="632"/>
      <c r="BE54" s="632"/>
      <c r="BF54" s="632"/>
      <c r="BG54" s="632"/>
      <c r="BH54" s="632"/>
    </row>
    <row r="55" spans="1:60" ht="14.25" customHeight="1">
      <c r="A55" s="691" t="s">
        <v>17</v>
      </c>
      <c r="B55" s="691"/>
      <c r="C55" s="632" t="str">
        <f>$C$5</f>
        <v>UNIVERSIDAD DEL CAUCA</v>
      </c>
      <c r="D55" s="632"/>
      <c r="E55" s="632"/>
      <c r="F55" s="632"/>
      <c r="G55" s="632"/>
      <c r="H55" s="632"/>
      <c r="I55" s="632"/>
      <c r="J55" s="632"/>
      <c r="K55" s="691" t="s">
        <v>17</v>
      </c>
      <c r="L55" s="691"/>
      <c r="M55" s="632" t="str">
        <f>$C$5</f>
        <v>UNIVERSIDAD DEL CAUCA</v>
      </c>
      <c r="N55" s="632"/>
      <c r="O55" s="632"/>
      <c r="P55" s="632"/>
      <c r="Q55" s="632"/>
      <c r="R55" s="632"/>
      <c r="S55" s="632"/>
      <c r="T55" s="632"/>
      <c r="U55" s="691" t="s">
        <v>17</v>
      </c>
      <c r="V55" s="691"/>
      <c r="W55" s="632" t="str">
        <f>$C$5</f>
        <v>UNIVERSIDAD DEL CAUCA</v>
      </c>
      <c r="X55" s="632"/>
      <c r="Y55" s="632"/>
      <c r="Z55" s="632"/>
      <c r="AA55" s="632"/>
      <c r="AB55" s="632"/>
      <c r="AC55" s="632"/>
      <c r="AD55" s="632"/>
      <c r="AE55" s="691" t="s">
        <v>17</v>
      </c>
      <c r="AF55" s="691"/>
      <c r="AG55" s="632" t="str">
        <f>$C$5</f>
        <v>UNIVERSIDAD DEL CAUCA</v>
      </c>
      <c r="AH55" s="632"/>
      <c r="AI55" s="632"/>
      <c r="AJ55" s="632"/>
      <c r="AK55" s="632"/>
      <c r="AL55" s="632"/>
      <c r="AM55" s="632"/>
      <c r="AN55" s="679"/>
      <c r="AO55" s="691" t="s">
        <v>17</v>
      </c>
      <c r="AP55" s="691"/>
      <c r="AQ55" s="632" t="str">
        <f>$C$5</f>
        <v>UNIVERSIDAD DEL CAUCA</v>
      </c>
      <c r="AR55" s="632"/>
      <c r="AS55" s="632"/>
      <c r="AT55" s="632"/>
      <c r="AU55" s="632"/>
      <c r="AV55" s="632"/>
      <c r="AW55" s="632"/>
      <c r="AX55" s="632"/>
      <c r="AY55" s="691" t="s">
        <v>17</v>
      </c>
      <c r="AZ55" s="691"/>
      <c r="BA55" s="632" t="str">
        <f>$C$5</f>
        <v>UNIVERSIDAD DEL CAUCA</v>
      </c>
      <c r="BB55" s="632"/>
      <c r="BC55" s="632"/>
      <c r="BD55" s="632"/>
      <c r="BE55" s="632"/>
      <c r="BF55" s="632"/>
      <c r="BG55" s="632"/>
      <c r="BH55" s="632"/>
    </row>
    <row r="56" spans="1:60" ht="14.25" customHeight="1">
      <c r="A56" s="677" t="s">
        <v>18</v>
      </c>
      <c r="B56" s="651"/>
      <c r="C56" s="679" t="str">
        <f>$C$6</f>
        <v>ING. JOHN JAIRO LEDEZMA SOLANO</v>
      </c>
      <c r="D56" s="653"/>
      <c r="E56" s="653"/>
      <c r="F56" s="653"/>
      <c r="G56" s="653"/>
      <c r="H56" s="653"/>
      <c r="I56" s="653"/>
      <c r="J56" s="680"/>
      <c r="K56" s="677" t="s">
        <v>18</v>
      </c>
      <c r="L56" s="651"/>
      <c r="M56" s="679" t="str">
        <f>$C$6</f>
        <v>ING. JOHN JAIRO LEDEZMA SOLANO</v>
      </c>
      <c r="N56" s="653"/>
      <c r="O56" s="653"/>
      <c r="P56" s="653"/>
      <c r="Q56" s="653"/>
      <c r="R56" s="653"/>
      <c r="S56" s="653"/>
      <c r="T56" s="680"/>
      <c r="U56" s="677" t="s">
        <v>18</v>
      </c>
      <c r="V56" s="651"/>
      <c r="W56" s="679" t="str">
        <f>$C$6</f>
        <v>ING. JOHN JAIRO LEDEZMA SOLANO</v>
      </c>
      <c r="X56" s="653"/>
      <c r="Y56" s="653"/>
      <c r="Z56" s="653"/>
      <c r="AA56" s="653"/>
      <c r="AB56" s="653"/>
      <c r="AC56" s="653"/>
      <c r="AD56" s="680"/>
      <c r="AE56" s="677" t="s">
        <v>18</v>
      </c>
      <c r="AF56" s="651"/>
      <c r="AG56" s="679" t="str">
        <f>$C$6</f>
        <v>ING. JOHN JAIRO LEDEZMA SOLANO</v>
      </c>
      <c r="AH56" s="653"/>
      <c r="AI56" s="653"/>
      <c r="AJ56" s="653"/>
      <c r="AK56" s="653"/>
      <c r="AL56" s="653"/>
      <c r="AM56" s="653"/>
      <c r="AN56" s="653"/>
      <c r="AO56" s="677" t="s">
        <v>18</v>
      </c>
      <c r="AP56" s="651"/>
      <c r="AQ56" s="679" t="str">
        <f>$C$6</f>
        <v>ING. JOHN JAIRO LEDEZMA SOLANO</v>
      </c>
      <c r="AR56" s="653"/>
      <c r="AS56" s="653"/>
      <c r="AT56" s="653"/>
      <c r="AU56" s="653"/>
      <c r="AV56" s="653"/>
      <c r="AW56" s="653"/>
      <c r="AX56" s="680"/>
      <c r="AY56" s="677" t="s">
        <v>18</v>
      </c>
      <c r="AZ56" s="651"/>
      <c r="BA56" s="679" t="str">
        <f>$C$6</f>
        <v>ING. JOHN JAIRO LEDEZMA SOLANO</v>
      </c>
      <c r="BB56" s="653"/>
      <c r="BC56" s="653"/>
      <c r="BD56" s="653"/>
      <c r="BE56" s="653"/>
      <c r="BF56" s="653"/>
      <c r="BG56" s="653"/>
      <c r="BH56" s="680"/>
    </row>
    <row r="57" spans="1:60" ht="14.25" customHeight="1">
      <c r="A57" s="691" t="s">
        <v>6</v>
      </c>
      <c r="B57" s="691"/>
      <c r="C57" s="713" t="str">
        <f>$C$7</f>
        <v>FEBRERO DE 2011</v>
      </c>
      <c r="D57" s="714"/>
      <c r="E57" s="714"/>
      <c r="F57" s="712" t="str">
        <f>$F$7</f>
        <v>MP 19202-128892 CAU</v>
      </c>
      <c r="G57" s="712"/>
      <c r="H57" s="712"/>
      <c r="I57" s="712"/>
      <c r="J57" s="712"/>
      <c r="K57" s="691" t="s">
        <v>6</v>
      </c>
      <c r="L57" s="691"/>
      <c r="M57" s="713" t="str">
        <f>$C$7</f>
        <v>FEBRERO DE 2011</v>
      </c>
      <c r="N57" s="714"/>
      <c r="O57" s="714"/>
      <c r="P57" s="712" t="str">
        <f>$F$7</f>
        <v>MP 19202-128892 CAU</v>
      </c>
      <c r="Q57" s="712"/>
      <c r="R57" s="712"/>
      <c r="S57" s="712"/>
      <c r="T57" s="712"/>
      <c r="U57" s="691" t="s">
        <v>6</v>
      </c>
      <c r="V57" s="691"/>
      <c r="W57" s="713" t="str">
        <f>$C$7</f>
        <v>FEBRERO DE 2011</v>
      </c>
      <c r="X57" s="714"/>
      <c r="Y57" s="714"/>
      <c r="Z57" s="712" t="str">
        <f>$F$7</f>
        <v>MP 19202-128892 CAU</v>
      </c>
      <c r="AA57" s="712"/>
      <c r="AB57" s="712"/>
      <c r="AC57" s="712"/>
      <c r="AD57" s="712"/>
      <c r="AE57" s="691" t="s">
        <v>6</v>
      </c>
      <c r="AF57" s="691"/>
      <c r="AG57" s="713" t="str">
        <f>$C$7</f>
        <v>FEBRERO DE 2011</v>
      </c>
      <c r="AH57" s="714"/>
      <c r="AI57" s="714"/>
      <c r="AJ57" s="712" t="str">
        <f>$F$7</f>
        <v>MP 19202-128892 CAU</v>
      </c>
      <c r="AK57" s="712"/>
      <c r="AL57" s="712"/>
      <c r="AM57" s="712"/>
      <c r="AN57" s="713"/>
      <c r="AO57" s="691" t="s">
        <v>6</v>
      </c>
      <c r="AP57" s="691"/>
      <c r="AQ57" s="713" t="str">
        <f>$C$7</f>
        <v>FEBRERO DE 2011</v>
      </c>
      <c r="AR57" s="714"/>
      <c r="AS57" s="714"/>
      <c r="AT57" s="712" t="str">
        <f>$F$7</f>
        <v>MP 19202-128892 CAU</v>
      </c>
      <c r="AU57" s="712"/>
      <c r="AV57" s="712"/>
      <c r="AW57" s="712"/>
      <c r="AX57" s="712"/>
      <c r="AY57" s="691" t="s">
        <v>6</v>
      </c>
      <c r="AZ57" s="691"/>
      <c r="BA57" s="713" t="str">
        <f>$C$7</f>
        <v>FEBRERO DE 2011</v>
      </c>
      <c r="BB57" s="714"/>
      <c r="BC57" s="714"/>
      <c r="BD57" s="712" t="str">
        <f>$F$7</f>
        <v>MP 19202-128892 CAU</v>
      </c>
      <c r="BE57" s="712"/>
      <c r="BF57" s="712"/>
      <c r="BG57" s="712"/>
      <c r="BH57" s="712"/>
    </row>
    <row r="58" spans="2:60" ht="4.5" customHeight="1">
      <c r="B58" s="77"/>
      <c r="C58" s="77"/>
      <c r="D58" s="77"/>
      <c r="E58" s="77"/>
      <c r="F58" s="77"/>
      <c r="G58" s="77"/>
      <c r="K58" s="76"/>
      <c r="L58" s="77"/>
      <c r="M58" s="77"/>
      <c r="N58" s="77"/>
      <c r="O58" s="77"/>
      <c r="P58" s="77"/>
      <c r="Q58" s="77"/>
      <c r="R58" s="7"/>
      <c r="S58" s="7"/>
      <c r="T58" s="111"/>
      <c r="V58" s="77"/>
      <c r="W58" s="77"/>
      <c r="X58" s="77"/>
      <c r="Y58" s="77"/>
      <c r="Z58" s="77"/>
      <c r="AA58" s="109"/>
      <c r="AE58" s="76"/>
      <c r="AF58" s="77"/>
      <c r="AG58" s="77"/>
      <c r="AH58" s="77"/>
      <c r="AI58" s="77"/>
      <c r="AJ58" s="77"/>
      <c r="AK58" s="77"/>
      <c r="AL58" s="7"/>
      <c r="AM58" s="7"/>
      <c r="AN58" s="7"/>
      <c r="AO58" s="76"/>
      <c r="AP58" s="77"/>
      <c r="AQ58" s="77"/>
      <c r="AR58" s="77"/>
      <c r="AS58" s="77"/>
      <c r="AT58" s="77"/>
      <c r="AU58" s="77"/>
      <c r="AV58" s="7"/>
      <c r="AW58" s="7"/>
      <c r="AX58" s="111"/>
      <c r="AY58" s="76"/>
      <c r="AZ58" s="77"/>
      <c r="BA58" s="77"/>
      <c r="BB58" s="77"/>
      <c r="BC58" s="77"/>
      <c r="BD58" s="77"/>
      <c r="BE58" s="77"/>
      <c r="BF58" s="7"/>
      <c r="BG58" s="7"/>
      <c r="BH58" s="111"/>
    </row>
    <row r="59" spans="1:60" ht="14.25" customHeight="1">
      <c r="A59" s="5" t="s">
        <v>9</v>
      </c>
      <c r="B59" s="722" t="s">
        <v>8</v>
      </c>
      <c r="C59" s="632" t="str">
        <f>'CONTENIDO GENERAL'!$B$11</f>
        <v>PRELIMINARES</v>
      </c>
      <c r="D59" s="632"/>
      <c r="E59" s="632"/>
      <c r="F59" s="722" t="s">
        <v>10</v>
      </c>
      <c r="G59" s="722" t="str">
        <f>'CONTENIDO GENERAL'!C13</f>
        <v>M²</v>
      </c>
      <c r="H59" s="705" t="s">
        <v>24</v>
      </c>
      <c r="I59" s="678"/>
      <c r="J59" s="706"/>
      <c r="K59" s="5" t="s">
        <v>9</v>
      </c>
      <c r="L59" s="722" t="s">
        <v>8</v>
      </c>
      <c r="M59" s="632" t="str">
        <f>'CONTENIDO GENERAL'!$B$43</f>
        <v>ESTRUCTURA </v>
      </c>
      <c r="N59" s="632"/>
      <c r="O59" s="632"/>
      <c r="P59" s="722" t="s">
        <v>10</v>
      </c>
      <c r="Q59" s="722" t="str">
        <f>'CONTENIDO GENERAL'!C45</f>
        <v>M²</v>
      </c>
      <c r="R59" s="705" t="s">
        <v>24</v>
      </c>
      <c r="S59" s="678"/>
      <c r="T59" s="706"/>
      <c r="U59" s="5" t="s">
        <v>9</v>
      </c>
      <c r="V59" s="722" t="s">
        <v>8</v>
      </c>
      <c r="W59" s="632" t="str">
        <f>'CONTENIDO GENERAL'!$B$57</f>
        <v>MAMPOSTERIA</v>
      </c>
      <c r="X59" s="632"/>
      <c r="Y59" s="632"/>
      <c r="Z59" s="722" t="s">
        <v>10</v>
      </c>
      <c r="AA59" s="716" t="str">
        <f>'CONTENIDO GENERAL'!C59</f>
        <v>M²</v>
      </c>
      <c r="AB59" s="705" t="s">
        <v>24</v>
      </c>
      <c r="AC59" s="678"/>
      <c r="AD59" s="706"/>
      <c r="AE59" s="5" t="s">
        <v>9</v>
      </c>
      <c r="AF59" s="722" t="s">
        <v>8</v>
      </c>
      <c r="AG59" s="632" t="str">
        <f>'CONTENIDO GENERAL'!$B$65</f>
        <v>PISOS </v>
      </c>
      <c r="AH59" s="632"/>
      <c r="AI59" s="632"/>
      <c r="AJ59" s="722" t="s">
        <v>10</v>
      </c>
      <c r="AK59" s="722" t="str">
        <f>'CONTENIDO GENERAL'!C67</f>
        <v>ML</v>
      </c>
      <c r="AL59" s="705" t="s">
        <v>24</v>
      </c>
      <c r="AM59" s="678"/>
      <c r="AN59" s="678"/>
      <c r="AO59" s="5" t="s">
        <v>9</v>
      </c>
      <c r="AP59" s="722" t="s">
        <v>8</v>
      </c>
      <c r="AQ59" s="632" t="str">
        <f>'CONTENIDO GENERAL'!$B$72</f>
        <v>CARPINTERIA METALICA</v>
      </c>
      <c r="AR59" s="632"/>
      <c r="AS59" s="632"/>
      <c r="AT59" s="722" t="s">
        <v>10</v>
      </c>
      <c r="AU59" s="722" t="str">
        <f>'CONTENIDO GENERAL'!C74</f>
        <v>UND</v>
      </c>
      <c r="AV59" s="705" t="s">
        <v>24</v>
      </c>
      <c r="AW59" s="678"/>
      <c r="AX59" s="706"/>
      <c r="AY59" s="5" t="s">
        <v>9</v>
      </c>
      <c r="AZ59" s="722" t="s">
        <v>8</v>
      </c>
      <c r="BA59" s="632" t="str">
        <f>'CONTENIDO GENERAL'!$B$81</f>
        <v>MANTENIMIENTO Y LIMPIEZA</v>
      </c>
      <c r="BB59" s="632"/>
      <c r="BC59" s="632"/>
      <c r="BD59" s="722" t="s">
        <v>10</v>
      </c>
      <c r="BE59" s="722" t="str">
        <f>'CONTENIDO GENERAL'!C82</f>
        <v>ML</v>
      </c>
      <c r="BF59" s="705" t="s">
        <v>24</v>
      </c>
      <c r="BG59" s="678"/>
      <c r="BH59" s="706"/>
    </row>
    <row r="60" spans="1:60" ht="14.25" customHeight="1">
      <c r="A60" s="64">
        <f>'CONTENIDO GENERAL'!$A$11</f>
        <v>1</v>
      </c>
      <c r="B60" s="723"/>
      <c r="C60" s="632"/>
      <c r="D60" s="632"/>
      <c r="E60" s="632"/>
      <c r="F60" s="723"/>
      <c r="G60" s="723"/>
      <c r="H60" s="1">
        <v>2</v>
      </c>
      <c r="I60" s="73" t="s">
        <v>25</v>
      </c>
      <c r="J60" s="74">
        <f>$J$10</f>
        <v>10</v>
      </c>
      <c r="K60" s="64">
        <f>'CONTENIDO GENERAL'!$A$43</f>
        <v>4</v>
      </c>
      <c r="L60" s="723"/>
      <c r="M60" s="632"/>
      <c r="N60" s="632"/>
      <c r="O60" s="632"/>
      <c r="P60" s="723"/>
      <c r="Q60" s="723"/>
      <c r="R60" s="1"/>
      <c r="S60" s="4" t="s">
        <v>25</v>
      </c>
      <c r="T60" s="96"/>
      <c r="U60" s="64">
        <f>'CONTENIDO GENERAL'!$A$57</f>
        <v>5</v>
      </c>
      <c r="V60" s="723"/>
      <c r="W60" s="632"/>
      <c r="X60" s="632"/>
      <c r="Y60" s="632"/>
      <c r="Z60" s="723"/>
      <c r="AA60" s="717"/>
      <c r="AB60" s="102"/>
      <c r="AC60" s="4" t="s">
        <v>25</v>
      </c>
      <c r="AD60" s="96"/>
      <c r="AE60" s="64">
        <f>'CONTENIDO GENERAL'!$A$65</f>
        <v>6</v>
      </c>
      <c r="AF60" s="723"/>
      <c r="AG60" s="632"/>
      <c r="AH60" s="632"/>
      <c r="AI60" s="632"/>
      <c r="AJ60" s="723"/>
      <c r="AK60" s="723"/>
      <c r="AL60" s="1"/>
      <c r="AM60" s="4" t="s">
        <v>25</v>
      </c>
      <c r="AN60" s="4"/>
      <c r="AO60" s="64">
        <f>'CONTENIDO GENERAL'!$A$72</f>
        <v>7</v>
      </c>
      <c r="AP60" s="723"/>
      <c r="AQ60" s="632"/>
      <c r="AR60" s="632"/>
      <c r="AS60" s="632"/>
      <c r="AT60" s="723"/>
      <c r="AU60" s="723"/>
      <c r="AV60" s="1"/>
      <c r="AW60" s="4" t="s">
        <v>25</v>
      </c>
      <c r="AX60" s="96"/>
      <c r="AY60" s="64">
        <f>'CONTENIDO GENERAL'!$A$77</f>
        <v>8</v>
      </c>
      <c r="AZ60" s="723"/>
      <c r="BA60" s="632"/>
      <c r="BB60" s="632"/>
      <c r="BC60" s="632"/>
      <c r="BD60" s="723"/>
      <c r="BE60" s="723"/>
      <c r="BF60" s="1"/>
      <c r="BG60" s="4" t="s">
        <v>25</v>
      </c>
      <c r="BH60" s="96"/>
    </row>
    <row r="61" spans="1:60" ht="14.25" customHeight="1">
      <c r="A61" s="5" t="s">
        <v>9</v>
      </c>
      <c r="B61" s="722" t="s">
        <v>7</v>
      </c>
      <c r="C61" s="748" t="str">
        <f>'CONTENIDO GENERAL'!B13</f>
        <v>DEMOLICIÓN DE PISO PRIMARIO E=0.10 M </v>
      </c>
      <c r="D61" s="749"/>
      <c r="E61" s="750"/>
      <c r="F61" s="679" t="s">
        <v>23</v>
      </c>
      <c r="G61" s="680"/>
      <c r="H61" s="705"/>
      <c r="I61" s="678"/>
      <c r="J61" s="706"/>
      <c r="K61" s="5" t="s">
        <v>9</v>
      </c>
      <c r="L61" s="722" t="s">
        <v>7</v>
      </c>
      <c r="M61" s="801" t="str">
        <f>'CONTENIDO GENERAL'!B45</f>
        <v>SOLADO DE LIMPIEZA E=0.07M 2000 PSI</v>
      </c>
      <c r="N61" s="802"/>
      <c r="O61" s="803"/>
      <c r="P61" s="679" t="s">
        <v>23</v>
      </c>
      <c r="Q61" s="680"/>
      <c r="R61" s="705"/>
      <c r="S61" s="678"/>
      <c r="T61" s="706"/>
      <c r="U61" s="5" t="s">
        <v>9</v>
      </c>
      <c r="V61" s="722" t="s">
        <v>7</v>
      </c>
      <c r="W61" s="748" t="str">
        <f>'CONTENIDO GENERAL'!B59</f>
        <v>MURO EN MAMPOSTERIA E=0.30M  MORTERO 1:4, LADRILLO TOLETE COMUN DE 7X14X28</v>
      </c>
      <c r="X61" s="749"/>
      <c r="Y61" s="750"/>
      <c r="Z61" s="679" t="s">
        <v>23</v>
      </c>
      <c r="AA61" s="680"/>
      <c r="AB61" s="705"/>
      <c r="AC61" s="678"/>
      <c r="AD61" s="706"/>
      <c r="AE61" s="5" t="s">
        <v>9</v>
      </c>
      <c r="AF61" s="722" t="s">
        <v>7</v>
      </c>
      <c r="AG61" s="739" t="str">
        <f>'CONTENIDO GENERAL'!B67</f>
        <v>CONSTRUCCION DE GUARDAESCOBAS H=0,07M Y CON MORTERO DE 1:3 GRANITO Y RECTO</v>
      </c>
      <c r="AH61" s="740"/>
      <c r="AI61" s="741"/>
      <c r="AJ61" s="679" t="s">
        <v>23</v>
      </c>
      <c r="AK61" s="680"/>
      <c r="AL61" s="705"/>
      <c r="AM61" s="678"/>
      <c r="AN61" s="678"/>
      <c r="AO61" s="5" t="s">
        <v>9</v>
      </c>
      <c r="AP61" s="722" t="s">
        <v>7</v>
      </c>
      <c r="AQ61" s="787" t="s">
        <v>420</v>
      </c>
      <c r="AR61" s="788"/>
      <c r="AS61" s="789"/>
      <c r="AT61" s="679" t="s">
        <v>23</v>
      </c>
      <c r="AU61" s="680"/>
      <c r="AV61" s="705"/>
      <c r="AW61" s="678"/>
      <c r="AX61" s="706"/>
      <c r="AY61" s="5" t="s">
        <v>9</v>
      </c>
      <c r="AZ61" s="722" t="s">
        <v>7</v>
      </c>
      <c r="BA61" s="739" t="str">
        <f>'CONTENIDO GENERAL'!B82</f>
        <v>MANTENIMIENTO CRECHAS, LIMPIEZA Y PINTURA</v>
      </c>
      <c r="BB61" s="740"/>
      <c r="BC61" s="741"/>
      <c r="BD61" s="679" t="s">
        <v>23</v>
      </c>
      <c r="BE61" s="680"/>
      <c r="BF61" s="705"/>
      <c r="BG61" s="678"/>
      <c r="BH61" s="706"/>
    </row>
    <row r="62" spans="1:60" ht="109.5" customHeight="1">
      <c r="A62" s="65">
        <f>'CONTENIDO GENERAL'!A13</f>
        <v>1.02</v>
      </c>
      <c r="B62" s="723"/>
      <c r="C62" s="751"/>
      <c r="D62" s="752"/>
      <c r="E62" s="753"/>
      <c r="F62" s="707"/>
      <c r="G62" s="708"/>
      <c r="H62" s="708"/>
      <c r="I62" s="708"/>
      <c r="J62" s="709"/>
      <c r="K62" s="65">
        <f>'CONTENIDO GENERAL'!A45</f>
        <v>4.02</v>
      </c>
      <c r="L62" s="723"/>
      <c r="M62" s="804"/>
      <c r="N62" s="805"/>
      <c r="O62" s="806"/>
      <c r="P62" s="707"/>
      <c r="Q62" s="708"/>
      <c r="R62" s="708"/>
      <c r="S62" s="708"/>
      <c r="T62" s="709"/>
      <c r="U62" s="65">
        <f>'CONTENIDO GENERAL'!A59</f>
        <v>5.02</v>
      </c>
      <c r="V62" s="723"/>
      <c r="W62" s="751"/>
      <c r="X62" s="752"/>
      <c r="Y62" s="753"/>
      <c r="Z62" s="707"/>
      <c r="AA62" s="708"/>
      <c r="AB62" s="708"/>
      <c r="AC62" s="708"/>
      <c r="AD62" s="709"/>
      <c r="AE62" s="65">
        <f>'CONTENIDO GENERAL'!A67</f>
        <v>6.02</v>
      </c>
      <c r="AF62" s="723"/>
      <c r="AG62" s="742"/>
      <c r="AH62" s="743"/>
      <c r="AI62" s="744"/>
      <c r="AJ62" s="707"/>
      <c r="AK62" s="708"/>
      <c r="AL62" s="708"/>
      <c r="AM62" s="708"/>
      <c r="AN62" s="708"/>
      <c r="AO62" s="65">
        <f>'CONTENIDO GENERAL'!A74</f>
        <v>7.02</v>
      </c>
      <c r="AP62" s="723"/>
      <c r="AQ62" s="790"/>
      <c r="AR62" s="791"/>
      <c r="AS62" s="792"/>
      <c r="AT62" s="707"/>
      <c r="AU62" s="708"/>
      <c r="AV62" s="708"/>
      <c r="AW62" s="708"/>
      <c r="AX62" s="709"/>
      <c r="AY62" s="65">
        <f>'CONTENIDO GENERAL'!A78</f>
        <v>8.01</v>
      </c>
      <c r="AZ62" s="723"/>
      <c r="BA62" s="742"/>
      <c r="BB62" s="743"/>
      <c r="BC62" s="744"/>
      <c r="BD62" s="707"/>
      <c r="BE62" s="708"/>
      <c r="BF62" s="708"/>
      <c r="BG62" s="708"/>
      <c r="BH62" s="709"/>
    </row>
    <row r="63" spans="11:60" ht="3.75" customHeight="1">
      <c r="K63" s="76"/>
      <c r="L63" s="7"/>
      <c r="M63" s="7"/>
      <c r="N63" s="7"/>
      <c r="O63" s="7"/>
      <c r="P63" s="7"/>
      <c r="Q63" s="7"/>
      <c r="R63" s="7"/>
      <c r="S63" s="7"/>
      <c r="T63" s="111"/>
      <c r="AE63" s="76"/>
      <c r="AF63" s="7"/>
      <c r="AG63" s="7"/>
      <c r="AH63" s="7"/>
      <c r="AI63" s="7"/>
      <c r="AJ63" s="7"/>
      <c r="AK63" s="7"/>
      <c r="AL63" s="7"/>
      <c r="AM63" s="7"/>
      <c r="AN63" s="7"/>
      <c r="AO63" s="76"/>
      <c r="AP63" s="7"/>
      <c r="AQ63" s="7"/>
      <c r="AR63" s="7"/>
      <c r="AS63" s="7"/>
      <c r="AT63" s="7"/>
      <c r="AU63" s="7"/>
      <c r="AV63" s="7"/>
      <c r="AW63" s="7"/>
      <c r="AX63" s="111"/>
      <c r="AY63" s="76"/>
      <c r="AZ63" s="7"/>
      <c r="BA63" s="7"/>
      <c r="BB63" s="7"/>
      <c r="BC63" s="7"/>
      <c r="BD63" s="7"/>
      <c r="BE63" s="7"/>
      <c r="BF63" s="7"/>
      <c r="BG63" s="7"/>
      <c r="BH63" s="111"/>
    </row>
    <row r="64" spans="1:60" ht="18">
      <c r="A64" s="737" t="s">
        <v>28</v>
      </c>
      <c r="B64" s="738"/>
      <c r="K64" s="737" t="s">
        <v>28</v>
      </c>
      <c r="L64" s="738"/>
      <c r="M64" s="7"/>
      <c r="N64" s="7"/>
      <c r="O64" s="7"/>
      <c r="P64" s="7"/>
      <c r="Q64" s="7"/>
      <c r="R64" s="7"/>
      <c r="S64" s="7"/>
      <c r="T64" s="111"/>
      <c r="U64" s="737" t="s">
        <v>28</v>
      </c>
      <c r="V64" s="738"/>
      <c r="AE64" s="737" t="s">
        <v>28</v>
      </c>
      <c r="AF64" s="738"/>
      <c r="AG64" s="7"/>
      <c r="AH64" s="7"/>
      <c r="AI64" s="7"/>
      <c r="AJ64" s="7"/>
      <c r="AK64" s="7"/>
      <c r="AL64" s="7"/>
      <c r="AM64" s="7"/>
      <c r="AN64" s="7"/>
      <c r="AO64" s="737" t="s">
        <v>28</v>
      </c>
      <c r="AP64" s="738"/>
      <c r="AQ64" s="7"/>
      <c r="AR64" s="7"/>
      <c r="AS64" s="7"/>
      <c r="AT64" s="7"/>
      <c r="AU64" s="7"/>
      <c r="AV64" s="7"/>
      <c r="AW64" s="7"/>
      <c r="AX64" s="111"/>
      <c r="AY64" s="737" t="s">
        <v>28</v>
      </c>
      <c r="AZ64" s="738"/>
      <c r="BA64" s="7"/>
      <c r="BB64" s="7"/>
      <c r="BC64" s="7"/>
      <c r="BD64" s="7"/>
      <c r="BE64" s="7"/>
      <c r="BF64" s="7"/>
      <c r="BG64" s="7"/>
      <c r="BH64" s="111"/>
    </row>
    <row r="65" spans="1:60" ht="33" customHeight="1">
      <c r="A65" s="643" t="s">
        <v>26</v>
      </c>
      <c r="B65" s="643"/>
      <c r="C65" s="643"/>
      <c r="D65" s="52" t="s">
        <v>29</v>
      </c>
      <c r="E65" s="724" t="s">
        <v>14</v>
      </c>
      <c r="F65" s="725"/>
      <c r="G65" s="724" t="s">
        <v>12</v>
      </c>
      <c r="H65" s="725"/>
      <c r="I65" s="635" t="s">
        <v>11</v>
      </c>
      <c r="J65" s="637"/>
      <c r="K65" s="643" t="s">
        <v>26</v>
      </c>
      <c r="L65" s="643"/>
      <c r="M65" s="643"/>
      <c r="N65" s="52" t="s">
        <v>29</v>
      </c>
      <c r="O65" s="724" t="s">
        <v>14</v>
      </c>
      <c r="P65" s="725"/>
      <c r="Q65" s="724" t="s">
        <v>12</v>
      </c>
      <c r="R65" s="725"/>
      <c r="S65" s="643" t="s">
        <v>11</v>
      </c>
      <c r="T65" s="643"/>
      <c r="U65" s="643" t="s">
        <v>26</v>
      </c>
      <c r="V65" s="643"/>
      <c r="W65" s="643"/>
      <c r="X65" s="52" t="s">
        <v>29</v>
      </c>
      <c r="Y65" s="724" t="s">
        <v>14</v>
      </c>
      <c r="Z65" s="725"/>
      <c r="AA65" s="644" t="s">
        <v>12</v>
      </c>
      <c r="AB65" s="645"/>
      <c r="AC65" s="643" t="s">
        <v>11</v>
      </c>
      <c r="AD65" s="643"/>
      <c r="AE65" s="643" t="s">
        <v>26</v>
      </c>
      <c r="AF65" s="643"/>
      <c r="AG65" s="643"/>
      <c r="AH65" s="52" t="s">
        <v>29</v>
      </c>
      <c r="AI65" s="724" t="s">
        <v>14</v>
      </c>
      <c r="AJ65" s="725"/>
      <c r="AK65" s="724" t="s">
        <v>12</v>
      </c>
      <c r="AL65" s="725"/>
      <c r="AM65" s="643" t="s">
        <v>11</v>
      </c>
      <c r="AN65" s="635"/>
      <c r="AO65" s="643" t="s">
        <v>26</v>
      </c>
      <c r="AP65" s="643"/>
      <c r="AQ65" s="643"/>
      <c r="AR65" s="52" t="s">
        <v>29</v>
      </c>
      <c r="AS65" s="724" t="s">
        <v>14</v>
      </c>
      <c r="AT65" s="725"/>
      <c r="AU65" s="724" t="s">
        <v>12</v>
      </c>
      <c r="AV65" s="725"/>
      <c r="AW65" s="643" t="s">
        <v>11</v>
      </c>
      <c r="AX65" s="643"/>
      <c r="AY65" s="643" t="s">
        <v>26</v>
      </c>
      <c r="AZ65" s="643"/>
      <c r="BA65" s="643"/>
      <c r="BB65" s="52" t="s">
        <v>29</v>
      </c>
      <c r="BC65" s="724" t="s">
        <v>14</v>
      </c>
      <c r="BD65" s="725"/>
      <c r="BE65" s="724" t="s">
        <v>12</v>
      </c>
      <c r="BF65" s="725"/>
      <c r="BG65" s="643" t="s">
        <v>11</v>
      </c>
      <c r="BH65" s="643"/>
    </row>
    <row r="66" spans="1:60" ht="14.25" customHeight="1">
      <c r="A66" s="692" t="s">
        <v>81</v>
      </c>
      <c r="B66" s="696"/>
      <c r="C66" s="693"/>
      <c r="D66" s="53" t="s">
        <v>43</v>
      </c>
      <c r="E66" s="654"/>
      <c r="F66" s="655"/>
      <c r="G66" s="654"/>
      <c r="H66" s="655"/>
      <c r="I66" s="646">
        <f>I91*0.05</f>
        <v>225</v>
      </c>
      <c r="J66" s="647"/>
      <c r="K66" s="731" t="s">
        <v>82</v>
      </c>
      <c r="L66" s="732"/>
      <c r="M66" s="733"/>
      <c r="N66" s="53" t="s">
        <v>43</v>
      </c>
      <c r="O66" s="654"/>
      <c r="P66" s="655"/>
      <c r="Q66" s="654"/>
      <c r="R66" s="655"/>
      <c r="S66" s="646">
        <f>0.05*S91</f>
        <v>270</v>
      </c>
      <c r="T66" s="647"/>
      <c r="U66" s="731" t="s">
        <v>82</v>
      </c>
      <c r="V66" s="732"/>
      <c r="W66" s="733"/>
      <c r="X66" s="53" t="s">
        <v>43</v>
      </c>
      <c r="Y66" s="654"/>
      <c r="Z66" s="655"/>
      <c r="AA66" s="760"/>
      <c r="AB66" s="761"/>
      <c r="AC66" s="646">
        <f>0.05*AC91</f>
        <v>270</v>
      </c>
      <c r="AD66" s="647"/>
      <c r="AE66" s="731" t="s">
        <v>82</v>
      </c>
      <c r="AF66" s="732"/>
      <c r="AG66" s="733"/>
      <c r="AH66" s="53" t="s">
        <v>43</v>
      </c>
      <c r="AI66" s="654">
        <f>'$MATERIALES'!C201</f>
        <v>0</v>
      </c>
      <c r="AJ66" s="655"/>
      <c r="AK66" s="648"/>
      <c r="AL66" s="648"/>
      <c r="AM66" s="646">
        <f>0.05*AM91</f>
        <v>54</v>
      </c>
      <c r="AN66" s="694"/>
      <c r="AO66" s="731" t="s">
        <v>82</v>
      </c>
      <c r="AP66" s="732"/>
      <c r="AQ66" s="733"/>
      <c r="AR66" s="53" t="s">
        <v>43</v>
      </c>
      <c r="AS66" s="654">
        <f>'$MATERIALES'!C345</f>
        <v>0</v>
      </c>
      <c r="AT66" s="655"/>
      <c r="AU66" s="648"/>
      <c r="AV66" s="648"/>
      <c r="AW66" s="646">
        <f>0.05*AW91</f>
        <v>405</v>
      </c>
      <c r="AX66" s="647"/>
      <c r="AY66" s="731" t="s">
        <v>82</v>
      </c>
      <c r="AZ66" s="732"/>
      <c r="BA66" s="733"/>
      <c r="BB66" s="53" t="s">
        <v>43</v>
      </c>
      <c r="BC66" s="654">
        <f>'$MATERIALES'!C537</f>
        <v>0</v>
      </c>
      <c r="BD66" s="655"/>
      <c r="BE66" s="648"/>
      <c r="BF66" s="648"/>
      <c r="BG66" s="646">
        <f>0.05*BG91</f>
        <v>225</v>
      </c>
      <c r="BH66" s="647"/>
    </row>
    <row r="67" spans="1:60" ht="14.25" customHeight="1">
      <c r="A67" s="648"/>
      <c r="B67" s="648"/>
      <c r="C67" s="648"/>
      <c r="D67" s="8"/>
      <c r="E67" s="692"/>
      <c r="F67" s="693"/>
      <c r="G67" s="648"/>
      <c r="H67" s="648"/>
      <c r="I67" s="646"/>
      <c r="J67" s="756"/>
      <c r="K67" s="648"/>
      <c r="L67" s="648"/>
      <c r="M67" s="648"/>
      <c r="N67" s="8"/>
      <c r="O67" s="692"/>
      <c r="P67" s="693"/>
      <c r="Q67" s="648"/>
      <c r="R67" s="648"/>
      <c r="S67" s="697"/>
      <c r="T67" s="698"/>
      <c r="U67" s="648"/>
      <c r="V67" s="648"/>
      <c r="W67" s="648"/>
      <c r="X67" s="8"/>
      <c r="Y67" s="692"/>
      <c r="Z67" s="693"/>
      <c r="AA67" s="766"/>
      <c r="AB67" s="766"/>
      <c r="AC67" s="697"/>
      <c r="AD67" s="698"/>
      <c r="AE67" s="731"/>
      <c r="AF67" s="732"/>
      <c r="AG67" s="733"/>
      <c r="AH67" s="53"/>
      <c r="AI67" s="654"/>
      <c r="AJ67" s="655"/>
      <c r="AK67" s="648"/>
      <c r="AL67" s="648"/>
      <c r="AM67" s="646"/>
      <c r="AN67" s="694"/>
      <c r="AO67" s="728" t="str">
        <f aca="true" t="shared" si="2" ref="AO67:AW67">AO17</f>
        <v>SOLDADOR ELECTRICO (DIA)</v>
      </c>
      <c r="AP67" s="729"/>
      <c r="AQ67" s="730"/>
      <c r="AR67" s="53" t="str">
        <f t="shared" si="2"/>
        <v>Global</v>
      </c>
      <c r="AS67" s="654">
        <f t="shared" si="2"/>
        <v>40000</v>
      </c>
      <c r="AT67" s="655"/>
      <c r="AU67" s="648">
        <f t="shared" si="2"/>
        <v>0</v>
      </c>
      <c r="AV67" s="648"/>
      <c r="AW67" s="646">
        <f t="shared" si="2"/>
        <v>2000</v>
      </c>
      <c r="AX67" s="647"/>
      <c r="AY67" s="728"/>
      <c r="AZ67" s="729"/>
      <c r="BA67" s="730"/>
      <c r="BB67" s="53"/>
      <c r="BC67" s="654"/>
      <c r="BD67" s="655"/>
      <c r="BE67" s="648"/>
      <c r="BF67" s="648"/>
      <c r="BG67" s="646"/>
      <c r="BH67" s="647"/>
    </row>
    <row r="68" spans="7:60" ht="14.25" customHeight="1">
      <c r="G68" s="632" t="s">
        <v>13</v>
      </c>
      <c r="H68" s="632"/>
      <c r="I68" s="688">
        <f>SUM(I66:J67)</f>
        <v>225</v>
      </c>
      <c r="J68" s="689"/>
      <c r="K68" s="76"/>
      <c r="L68" s="7"/>
      <c r="M68" s="7"/>
      <c r="N68" s="7"/>
      <c r="O68" s="7"/>
      <c r="P68" s="7"/>
      <c r="Q68" s="632" t="s">
        <v>13</v>
      </c>
      <c r="R68" s="632"/>
      <c r="S68" s="638">
        <f>SUM(S66:T67)</f>
        <v>270</v>
      </c>
      <c r="T68" s="639"/>
      <c r="AA68" s="658" t="s">
        <v>13</v>
      </c>
      <c r="AB68" s="658"/>
      <c r="AC68" s="638">
        <f>SUM(AC66:AD67)</f>
        <v>270</v>
      </c>
      <c r="AD68" s="639"/>
      <c r="AE68" s="76"/>
      <c r="AF68" s="7"/>
      <c r="AG68" s="7"/>
      <c r="AH68" s="7"/>
      <c r="AI68" s="7"/>
      <c r="AJ68" s="7"/>
      <c r="AK68" s="632" t="s">
        <v>13</v>
      </c>
      <c r="AL68" s="632"/>
      <c r="AM68" s="638">
        <f>SUM(AM66:AN67)</f>
        <v>54</v>
      </c>
      <c r="AN68" s="759"/>
      <c r="AO68" s="76"/>
      <c r="AP68" s="7"/>
      <c r="AQ68" s="7"/>
      <c r="AR68" s="7"/>
      <c r="AS68" s="7"/>
      <c r="AT68" s="7"/>
      <c r="AU68" s="632" t="s">
        <v>13</v>
      </c>
      <c r="AV68" s="632"/>
      <c r="AW68" s="638">
        <f>SUM(AW66:AX67)</f>
        <v>2405</v>
      </c>
      <c r="AX68" s="639"/>
      <c r="AY68" s="76"/>
      <c r="AZ68" s="7"/>
      <c r="BA68" s="7"/>
      <c r="BB68" s="7"/>
      <c r="BC68" s="7"/>
      <c r="BD68" s="7"/>
      <c r="BE68" s="632" t="s">
        <v>13</v>
      </c>
      <c r="BF68" s="632"/>
      <c r="BG68" s="638">
        <f>SUM(BG66:BH67)</f>
        <v>225</v>
      </c>
      <c r="BH68" s="639"/>
    </row>
    <row r="69" spans="11:60" ht="6" customHeight="1">
      <c r="K69" s="76"/>
      <c r="L69" s="7"/>
      <c r="M69" s="7"/>
      <c r="N69" s="7"/>
      <c r="O69" s="7"/>
      <c r="P69" s="7"/>
      <c r="Q69" s="7"/>
      <c r="R69" s="7"/>
      <c r="S69" s="7"/>
      <c r="T69" s="111"/>
      <c r="AE69" s="76"/>
      <c r="AF69" s="7"/>
      <c r="AG69" s="7"/>
      <c r="AH69" s="7"/>
      <c r="AI69" s="7"/>
      <c r="AJ69" s="7"/>
      <c r="AK69" s="7"/>
      <c r="AL69" s="7"/>
      <c r="AM69" s="7"/>
      <c r="AN69" s="7"/>
      <c r="AO69" s="76"/>
      <c r="AP69" s="7"/>
      <c r="AQ69" s="7"/>
      <c r="AR69" s="7"/>
      <c r="AS69" s="7"/>
      <c r="AT69" s="7"/>
      <c r="AU69" s="7"/>
      <c r="AV69" s="7"/>
      <c r="AW69" s="7"/>
      <c r="AX69" s="111"/>
      <c r="AY69" s="76"/>
      <c r="AZ69" s="7"/>
      <c r="BA69" s="7"/>
      <c r="BB69" s="7"/>
      <c r="BC69" s="7"/>
      <c r="BD69" s="7"/>
      <c r="BE69" s="7"/>
      <c r="BF69" s="7"/>
      <c r="BG69" s="7"/>
      <c r="BH69" s="111"/>
    </row>
    <row r="70" spans="1:60" ht="15.75" customHeight="1">
      <c r="A70" s="81" t="s">
        <v>30</v>
      </c>
      <c r="K70" s="81" t="s">
        <v>30</v>
      </c>
      <c r="L70" s="7"/>
      <c r="M70" s="7"/>
      <c r="N70" s="7"/>
      <c r="O70" s="7"/>
      <c r="P70" s="7"/>
      <c r="Q70" s="7"/>
      <c r="R70" s="7"/>
      <c r="S70" s="7"/>
      <c r="T70" s="111"/>
      <c r="U70" s="81" t="s">
        <v>30</v>
      </c>
      <c r="AE70" s="81" t="s">
        <v>30</v>
      </c>
      <c r="AF70" s="7"/>
      <c r="AG70" s="7"/>
      <c r="AH70" s="7"/>
      <c r="AI70" s="7"/>
      <c r="AJ70" s="7"/>
      <c r="AK70" s="7"/>
      <c r="AL70" s="7"/>
      <c r="AM70" s="7"/>
      <c r="AN70" s="7"/>
      <c r="AO70" s="81" t="s">
        <v>30</v>
      </c>
      <c r="AP70" s="7"/>
      <c r="AQ70" s="7"/>
      <c r="AR70" s="7"/>
      <c r="AS70" s="7"/>
      <c r="AT70" s="7"/>
      <c r="AU70" s="7"/>
      <c r="AV70" s="7"/>
      <c r="AW70" s="7"/>
      <c r="AX70" s="111"/>
      <c r="AY70" s="81" t="s">
        <v>30</v>
      </c>
      <c r="AZ70" s="7"/>
      <c r="BA70" s="7"/>
      <c r="BB70" s="7"/>
      <c r="BC70" s="7"/>
      <c r="BD70" s="7"/>
      <c r="BE70" s="7"/>
      <c r="BF70" s="7"/>
      <c r="BG70" s="7"/>
      <c r="BH70" s="111"/>
    </row>
    <row r="71" spans="1:60" ht="15.75" customHeight="1">
      <c r="A71" s="635" t="s">
        <v>26</v>
      </c>
      <c r="B71" s="636"/>
      <c r="C71" s="637"/>
      <c r="D71" s="724" t="s">
        <v>2</v>
      </c>
      <c r="E71" s="725"/>
      <c r="F71" s="3" t="s">
        <v>0</v>
      </c>
      <c r="G71" s="724" t="s">
        <v>15</v>
      </c>
      <c r="H71" s="725"/>
      <c r="I71" s="635" t="s">
        <v>11</v>
      </c>
      <c r="J71" s="637"/>
      <c r="K71" s="635" t="s">
        <v>26</v>
      </c>
      <c r="L71" s="636"/>
      <c r="M71" s="637"/>
      <c r="N71" s="724" t="s">
        <v>2</v>
      </c>
      <c r="O71" s="725"/>
      <c r="P71" s="3" t="s">
        <v>0</v>
      </c>
      <c r="Q71" s="724" t="s">
        <v>15</v>
      </c>
      <c r="R71" s="725"/>
      <c r="S71" s="635" t="s">
        <v>11</v>
      </c>
      <c r="T71" s="637"/>
      <c r="U71" s="635" t="s">
        <v>26</v>
      </c>
      <c r="V71" s="636"/>
      <c r="W71" s="637"/>
      <c r="X71" s="724" t="s">
        <v>2</v>
      </c>
      <c r="Y71" s="725"/>
      <c r="Z71" s="3" t="s">
        <v>0</v>
      </c>
      <c r="AA71" s="644" t="s">
        <v>15</v>
      </c>
      <c r="AB71" s="645"/>
      <c r="AC71" s="635" t="s">
        <v>11</v>
      </c>
      <c r="AD71" s="637"/>
      <c r="AE71" s="635" t="s">
        <v>26</v>
      </c>
      <c r="AF71" s="636"/>
      <c r="AG71" s="637"/>
      <c r="AH71" s="724" t="s">
        <v>2</v>
      </c>
      <c r="AI71" s="725"/>
      <c r="AJ71" s="3" t="s">
        <v>0</v>
      </c>
      <c r="AK71" s="724" t="s">
        <v>15</v>
      </c>
      <c r="AL71" s="725"/>
      <c r="AM71" s="635" t="s">
        <v>11</v>
      </c>
      <c r="AN71" s="636"/>
      <c r="AO71" s="635" t="s">
        <v>26</v>
      </c>
      <c r="AP71" s="636"/>
      <c r="AQ71" s="637"/>
      <c r="AR71" s="724" t="s">
        <v>2</v>
      </c>
      <c r="AS71" s="725"/>
      <c r="AT71" s="3" t="s">
        <v>0</v>
      </c>
      <c r="AU71" s="724" t="s">
        <v>15</v>
      </c>
      <c r="AV71" s="725"/>
      <c r="AW71" s="635" t="s">
        <v>11</v>
      </c>
      <c r="AX71" s="637"/>
      <c r="AY71" s="635" t="s">
        <v>26</v>
      </c>
      <c r="AZ71" s="636"/>
      <c r="BA71" s="637"/>
      <c r="BB71" s="724" t="s">
        <v>2</v>
      </c>
      <c r="BC71" s="725"/>
      <c r="BD71" s="3" t="s">
        <v>0</v>
      </c>
      <c r="BE71" s="724" t="s">
        <v>15</v>
      </c>
      <c r="BF71" s="725"/>
      <c r="BG71" s="635" t="s">
        <v>11</v>
      </c>
      <c r="BH71" s="637"/>
    </row>
    <row r="72" spans="1:60" ht="14.25" customHeight="1">
      <c r="A72" s="679"/>
      <c r="B72" s="653"/>
      <c r="C72" s="680"/>
      <c r="D72" s="679"/>
      <c r="E72" s="680"/>
      <c r="F72" s="50"/>
      <c r="G72" s="679"/>
      <c r="H72" s="680"/>
      <c r="I72" s="688"/>
      <c r="J72" s="689"/>
      <c r="K72" s="677" t="str">
        <f>'$MATERIALES'!A9</f>
        <v>CONCRETO 2000 PSI (14 MPA)</v>
      </c>
      <c r="L72" s="650"/>
      <c r="M72" s="651"/>
      <c r="N72" s="679" t="str">
        <f>'$MATERIALES'!B9</f>
        <v>M3</v>
      </c>
      <c r="O72" s="653"/>
      <c r="P72" s="190">
        <v>0.1</v>
      </c>
      <c r="Q72" s="673">
        <f>'$MATERIALES'!C9</f>
        <v>250000</v>
      </c>
      <c r="R72" s="673"/>
      <c r="S72" s="638">
        <f aca="true" t="shared" si="3" ref="S72:S77">P72*Q72</f>
        <v>25000</v>
      </c>
      <c r="T72" s="639"/>
      <c r="U72" s="715" t="str">
        <f>'$MATERIALES'!$A$13</f>
        <v>MORTERO 1 : 3</v>
      </c>
      <c r="V72" s="715"/>
      <c r="W72" s="715"/>
      <c r="X72" s="679" t="str">
        <f>'$MATERIALES'!B13</f>
        <v>M3</v>
      </c>
      <c r="Y72" s="653"/>
      <c r="Z72" s="126">
        <v>0.015</v>
      </c>
      <c r="AA72" s="658">
        <f>'$MATERIALES'!C13</f>
        <v>260000</v>
      </c>
      <c r="AB72" s="658"/>
      <c r="AC72" s="638">
        <f>Z72*AA72</f>
        <v>3900</v>
      </c>
      <c r="AD72" s="639"/>
      <c r="AE72" s="699" t="str">
        <f>'$MATERIALES'!A13</f>
        <v>MORTERO 1 : 3</v>
      </c>
      <c r="AF72" s="700"/>
      <c r="AG72" s="701"/>
      <c r="AH72" s="679" t="str">
        <f>'$MATERIALES'!B13</f>
        <v>M3</v>
      </c>
      <c r="AI72" s="653"/>
      <c r="AJ72" s="127">
        <v>0.01</v>
      </c>
      <c r="AK72" s="673">
        <f>'$MATERIALES'!C10</f>
        <v>280000</v>
      </c>
      <c r="AL72" s="673"/>
      <c r="AM72" s="638">
        <f>AJ72*AK72</f>
        <v>2800</v>
      </c>
      <c r="AN72" s="759"/>
      <c r="AO72" s="699" t="str">
        <f aca="true" t="shared" si="4" ref="AO72:AU75">AO23</f>
        <v>SOLDADURA 6011 X 1/8"</v>
      </c>
      <c r="AP72" s="700"/>
      <c r="AQ72" s="701"/>
      <c r="AR72" s="679" t="str">
        <f t="shared" si="4"/>
        <v>KLG</v>
      </c>
      <c r="AS72" s="653"/>
      <c r="AT72" s="127">
        <f t="shared" si="4"/>
        <v>0.2</v>
      </c>
      <c r="AU72" s="673">
        <f t="shared" si="4"/>
        <v>20000</v>
      </c>
      <c r="AV72" s="673"/>
      <c r="AW72" s="638">
        <f aca="true" t="shared" si="5" ref="AW72:AW77">AT72*AU72</f>
        <v>4000</v>
      </c>
      <c r="AX72" s="639"/>
      <c r="AY72" s="699" t="str">
        <f>'$MATERIALES'!A50</f>
        <v>PINTURA EPOXICA DE ALTOS SOLIDOSPINTUCO</v>
      </c>
      <c r="AZ72" s="700"/>
      <c r="BA72" s="701"/>
      <c r="BB72" s="652" t="s">
        <v>243</v>
      </c>
      <c r="BC72" s="653"/>
      <c r="BD72" s="127">
        <v>0.02</v>
      </c>
      <c r="BE72" s="673">
        <f>'$MATERIALES'!C50</f>
        <v>65000</v>
      </c>
      <c r="BF72" s="673"/>
      <c r="BG72" s="638">
        <f>BE72*BD72</f>
        <v>1300</v>
      </c>
      <c r="BH72" s="639"/>
    </row>
    <row r="73" spans="1:60" ht="14.25" customHeight="1">
      <c r="A73" s="679"/>
      <c r="B73" s="653"/>
      <c r="C73" s="680"/>
      <c r="D73" s="679"/>
      <c r="E73" s="680"/>
      <c r="F73" s="50"/>
      <c r="G73" s="679"/>
      <c r="H73" s="680"/>
      <c r="I73" s="688"/>
      <c r="J73" s="689"/>
      <c r="K73" s="649" t="s">
        <v>312</v>
      </c>
      <c r="L73" s="681"/>
      <c r="M73" s="682"/>
      <c r="N73" s="652" t="s">
        <v>313</v>
      </c>
      <c r="O73" s="683"/>
      <c r="P73" s="190">
        <v>5</v>
      </c>
      <c r="Q73" s="838">
        <f>S72/100</f>
        <v>250</v>
      </c>
      <c r="R73" s="685"/>
      <c r="S73" s="686">
        <f>P73*Q73</f>
        <v>1250</v>
      </c>
      <c r="T73" s="687"/>
      <c r="U73" s="715" t="s">
        <v>325</v>
      </c>
      <c r="V73" s="715"/>
      <c r="W73" s="715"/>
      <c r="X73" s="652" t="s">
        <v>2</v>
      </c>
      <c r="Y73" s="653"/>
      <c r="Z73" s="130">
        <v>96</v>
      </c>
      <c r="AA73" s="658">
        <f>'$MATERIALES'!C73</f>
        <v>350</v>
      </c>
      <c r="AB73" s="658"/>
      <c r="AC73" s="638">
        <f>AA73*Z73</f>
        <v>33600</v>
      </c>
      <c r="AD73" s="639"/>
      <c r="AE73" s="699"/>
      <c r="AF73" s="700"/>
      <c r="AG73" s="701"/>
      <c r="AH73" s="652"/>
      <c r="AI73" s="653"/>
      <c r="AJ73" s="127"/>
      <c r="AK73" s="673"/>
      <c r="AL73" s="673"/>
      <c r="AM73" s="638"/>
      <c r="AN73" s="759"/>
      <c r="AO73" s="699" t="str">
        <f t="shared" si="4"/>
        <v>ANTICORROSIVO PHCL</v>
      </c>
      <c r="AP73" s="700"/>
      <c r="AQ73" s="701"/>
      <c r="AR73" s="679" t="str">
        <f t="shared" si="4"/>
        <v>GLN</v>
      </c>
      <c r="AS73" s="653"/>
      <c r="AT73" s="127">
        <f t="shared" si="4"/>
        <v>0.04</v>
      </c>
      <c r="AU73" s="673">
        <f t="shared" si="4"/>
        <v>13000</v>
      </c>
      <c r="AV73" s="673"/>
      <c r="AW73" s="638">
        <f t="shared" si="5"/>
        <v>520</v>
      </c>
      <c r="AX73" s="639"/>
      <c r="AY73" s="699" t="str">
        <f>'$MATERIALES'!A51</f>
        <v>PINTURA LAVABLE EN ACEITE PINTUCO</v>
      </c>
      <c r="AZ73" s="700"/>
      <c r="BA73" s="701"/>
      <c r="BB73" s="652" t="s">
        <v>243</v>
      </c>
      <c r="BC73" s="653"/>
      <c r="BD73" s="127">
        <v>0.02</v>
      </c>
      <c r="BE73" s="673">
        <f>'$MATERIALES'!C51</f>
        <v>50000</v>
      </c>
      <c r="BF73" s="673"/>
      <c r="BG73" s="638">
        <f>BE73*BD73</f>
        <v>1000</v>
      </c>
      <c r="BH73" s="639"/>
    </row>
    <row r="74" spans="1:60" ht="14.25" customHeight="1">
      <c r="A74" s="679"/>
      <c r="B74" s="653"/>
      <c r="C74" s="680"/>
      <c r="D74" s="679"/>
      <c r="E74" s="680"/>
      <c r="F74" s="50"/>
      <c r="G74" s="679"/>
      <c r="H74" s="680"/>
      <c r="I74" s="688"/>
      <c r="J74" s="689"/>
      <c r="K74" s="691"/>
      <c r="L74" s="691"/>
      <c r="M74" s="691"/>
      <c r="N74" s="679"/>
      <c r="O74" s="653"/>
      <c r="P74" s="126"/>
      <c r="Q74" s="673"/>
      <c r="R74" s="673"/>
      <c r="S74" s="638">
        <f t="shared" si="3"/>
        <v>0</v>
      </c>
      <c r="T74" s="639"/>
      <c r="U74" s="691"/>
      <c r="V74" s="691"/>
      <c r="W74" s="691"/>
      <c r="X74" s="679"/>
      <c r="Y74" s="653"/>
      <c r="Z74" s="50"/>
      <c r="AA74" s="658"/>
      <c r="AB74" s="658"/>
      <c r="AC74" s="638"/>
      <c r="AD74" s="639"/>
      <c r="AE74" s="677"/>
      <c r="AF74" s="650"/>
      <c r="AG74" s="651"/>
      <c r="AH74" s="679"/>
      <c r="AI74" s="653"/>
      <c r="AJ74" s="127"/>
      <c r="AK74" s="673"/>
      <c r="AL74" s="673"/>
      <c r="AM74" s="638"/>
      <c r="AN74" s="759"/>
      <c r="AO74" s="702" t="str">
        <f>AO25</f>
        <v>LAM.COLD ROLLED C.20   1.0MM - 100X200CM                     </v>
      </c>
      <c r="AP74" s="703"/>
      <c r="AQ74" s="704"/>
      <c r="AR74" s="679" t="str">
        <f t="shared" si="4"/>
        <v>UND</v>
      </c>
      <c r="AS74" s="653"/>
      <c r="AT74" s="127">
        <f t="shared" si="4"/>
        <v>1.5</v>
      </c>
      <c r="AU74" s="673">
        <f t="shared" si="4"/>
        <v>55000</v>
      </c>
      <c r="AV74" s="673"/>
      <c r="AW74" s="638">
        <f t="shared" si="5"/>
        <v>82500</v>
      </c>
      <c r="AX74" s="639"/>
      <c r="AY74" s="699" t="s">
        <v>312</v>
      </c>
      <c r="AZ74" s="700"/>
      <c r="BA74" s="701"/>
      <c r="BB74" s="652" t="s">
        <v>313</v>
      </c>
      <c r="BC74" s="653"/>
      <c r="BD74" s="127">
        <v>0.05</v>
      </c>
      <c r="BE74" s="719">
        <f>BG72+BG73</f>
        <v>2300</v>
      </c>
      <c r="BF74" s="673"/>
      <c r="BG74" s="638">
        <f>BE74*BD74</f>
        <v>115</v>
      </c>
      <c r="BH74" s="639"/>
    </row>
    <row r="75" spans="1:60" ht="14.25" customHeight="1">
      <c r="A75" s="632"/>
      <c r="B75" s="632"/>
      <c r="C75" s="632"/>
      <c r="D75" s="679"/>
      <c r="E75" s="653"/>
      <c r="F75" s="50"/>
      <c r="G75" s="632"/>
      <c r="H75" s="632"/>
      <c r="I75" s="688"/>
      <c r="J75" s="689"/>
      <c r="K75" s="691"/>
      <c r="L75" s="691"/>
      <c r="M75" s="691"/>
      <c r="N75" s="679"/>
      <c r="O75" s="653"/>
      <c r="P75" s="126"/>
      <c r="Q75" s="673"/>
      <c r="R75" s="673"/>
      <c r="S75" s="638">
        <f t="shared" si="3"/>
        <v>0</v>
      </c>
      <c r="T75" s="639"/>
      <c r="U75" s="691"/>
      <c r="V75" s="691"/>
      <c r="W75" s="691"/>
      <c r="X75" s="679"/>
      <c r="Y75" s="653"/>
      <c r="Z75" s="50"/>
      <c r="AA75" s="658"/>
      <c r="AB75" s="658"/>
      <c r="AC75" s="638"/>
      <c r="AD75" s="639"/>
      <c r="AE75" s="677"/>
      <c r="AF75" s="650"/>
      <c r="AG75" s="651"/>
      <c r="AH75" s="679"/>
      <c r="AI75" s="653"/>
      <c r="AJ75" s="127"/>
      <c r="AK75" s="673"/>
      <c r="AL75" s="673"/>
      <c r="AM75" s="638"/>
      <c r="AN75" s="759"/>
      <c r="AO75" s="702" t="str">
        <f t="shared" si="4"/>
        <v>CHAPA</v>
      </c>
      <c r="AP75" s="703"/>
      <c r="AQ75" s="704"/>
      <c r="AR75" s="679" t="str">
        <f t="shared" si="4"/>
        <v>UND</v>
      </c>
      <c r="AS75" s="653"/>
      <c r="AT75" s="127">
        <f t="shared" si="4"/>
        <v>0.4</v>
      </c>
      <c r="AU75" s="673">
        <f t="shared" si="4"/>
        <v>53700</v>
      </c>
      <c r="AV75" s="673"/>
      <c r="AW75" s="638">
        <f t="shared" si="5"/>
        <v>21480</v>
      </c>
      <c r="AX75" s="639"/>
      <c r="AY75" s="702"/>
      <c r="AZ75" s="703"/>
      <c r="BA75" s="704"/>
      <c r="BB75" s="679"/>
      <c r="BC75" s="653"/>
      <c r="BD75" s="127"/>
      <c r="BE75" s="673"/>
      <c r="BF75" s="673"/>
      <c r="BG75" s="638"/>
      <c r="BH75" s="639"/>
    </row>
    <row r="76" spans="1:60" ht="14.25" customHeight="1">
      <c r="A76" s="632"/>
      <c r="B76" s="632"/>
      <c r="C76" s="632"/>
      <c r="D76" s="679"/>
      <c r="E76" s="653"/>
      <c r="F76" s="50"/>
      <c r="G76" s="632"/>
      <c r="H76" s="632"/>
      <c r="I76" s="688"/>
      <c r="J76" s="689"/>
      <c r="K76" s="691"/>
      <c r="L76" s="691"/>
      <c r="M76" s="691"/>
      <c r="N76" s="679"/>
      <c r="O76" s="653"/>
      <c r="P76" s="126"/>
      <c r="Q76" s="673"/>
      <c r="R76" s="673"/>
      <c r="S76" s="638">
        <f t="shared" si="3"/>
        <v>0</v>
      </c>
      <c r="T76" s="639"/>
      <c r="U76" s="691"/>
      <c r="V76" s="691"/>
      <c r="W76" s="691"/>
      <c r="X76" s="679"/>
      <c r="Y76" s="653"/>
      <c r="Z76" s="50"/>
      <c r="AA76" s="658"/>
      <c r="AB76" s="658"/>
      <c r="AC76" s="638"/>
      <c r="AD76" s="639"/>
      <c r="AE76" s="677"/>
      <c r="AF76" s="650"/>
      <c r="AG76" s="651"/>
      <c r="AH76" s="679"/>
      <c r="AI76" s="653"/>
      <c r="AJ76" s="127"/>
      <c r="AK76" s="673"/>
      <c r="AL76" s="673"/>
      <c r="AM76" s="638"/>
      <c r="AN76" s="759"/>
      <c r="AO76" s="702"/>
      <c r="AP76" s="703"/>
      <c r="AQ76" s="704"/>
      <c r="AR76" s="679"/>
      <c r="AS76" s="653"/>
      <c r="AT76" s="127"/>
      <c r="AU76" s="673"/>
      <c r="AV76" s="673"/>
      <c r="AW76" s="638">
        <f t="shared" si="5"/>
        <v>0</v>
      </c>
      <c r="AX76" s="639"/>
      <c r="AY76" s="702"/>
      <c r="AZ76" s="703"/>
      <c r="BA76" s="704"/>
      <c r="BB76" s="679"/>
      <c r="BC76" s="653"/>
      <c r="BD76" s="127"/>
      <c r="BE76" s="673"/>
      <c r="BF76" s="673"/>
      <c r="BG76" s="638"/>
      <c r="BH76" s="639"/>
    </row>
    <row r="77" spans="1:60" ht="14.25" customHeight="1">
      <c r="A77" s="632"/>
      <c r="B77" s="632"/>
      <c r="C77" s="632"/>
      <c r="D77" s="679"/>
      <c r="E77" s="653"/>
      <c r="F77" s="50"/>
      <c r="G77" s="632"/>
      <c r="H77" s="632"/>
      <c r="I77" s="688"/>
      <c r="J77" s="689"/>
      <c r="K77" s="632"/>
      <c r="L77" s="632"/>
      <c r="M77" s="632"/>
      <c r="N77" s="679"/>
      <c r="O77" s="653"/>
      <c r="P77" s="129"/>
      <c r="Q77" s="673"/>
      <c r="R77" s="673"/>
      <c r="S77" s="638">
        <f t="shared" si="3"/>
        <v>0</v>
      </c>
      <c r="T77" s="639"/>
      <c r="U77" s="632"/>
      <c r="V77" s="632"/>
      <c r="W77" s="632"/>
      <c r="X77" s="679"/>
      <c r="Y77" s="653"/>
      <c r="Z77" s="50"/>
      <c r="AA77" s="658"/>
      <c r="AB77" s="658"/>
      <c r="AC77" s="638"/>
      <c r="AD77" s="639"/>
      <c r="AE77" s="677"/>
      <c r="AF77" s="650"/>
      <c r="AG77" s="651"/>
      <c r="AH77" s="679"/>
      <c r="AI77" s="653"/>
      <c r="AJ77" s="129"/>
      <c r="AK77" s="673"/>
      <c r="AL77" s="673"/>
      <c r="AM77" s="638"/>
      <c r="AN77" s="759"/>
      <c r="AO77" s="677"/>
      <c r="AP77" s="650"/>
      <c r="AQ77" s="651"/>
      <c r="AR77" s="679"/>
      <c r="AS77" s="653"/>
      <c r="AT77" s="129"/>
      <c r="AU77" s="673"/>
      <c r="AV77" s="673"/>
      <c r="AW77" s="638">
        <f t="shared" si="5"/>
        <v>0</v>
      </c>
      <c r="AX77" s="639"/>
      <c r="AY77" s="677"/>
      <c r="AZ77" s="650"/>
      <c r="BA77" s="651"/>
      <c r="BB77" s="679"/>
      <c r="BC77" s="653"/>
      <c r="BD77" s="129"/>
      <c r="BE77" s="673"/>
      <c r="BF77" s="673"/>
      <c r="BG77" s="638"/>
      <c r="BH77" s="639"/>
    </row>
    <row r="78" spans="7:60" ht="14.25" customHeight="1">
      <c r="G78" s="632" t="s">
        <v>13</v>
      </c>
      <c r="H78" s="632"/>
      <c r="I78" s="688">
        <f>SUM(I72:J77)</f>
        <v>0</v>
      </c>
      <c r="J78" s="689"/>
      <c r="K78" s="76"/>
      <c r="L78" s="7"/>
      <c r="M78" s="7"/>
      <c r="N78" s="7"/>
      <c r="O78" s="7"/>
      <c r="P78" s="7"/>
      <c r="Q78" s="632" t="s">
        <v>13</v>
      </c>
      <c r="R78" s="632"/>
      <c r="S78" s="638">
        <f>SUM(S72:T77)</f>
        <v>26250</v>
      </c>
      <c r="T78" s="639"/>
      <c r="AA78" s="658" t="s">
        <v>13</v>
      </c>
      <c r="AB78" s="658"/>
      <c r="AC78" s="638">
        <f>SUM(AC72:AD77)</f>
        <v>37500</v>
      </c>
      <c r="AD78" s="639"/>
      <c r="AE78" s="76"/>
      <c r="AF78" s="7"/>
      <c r="AG78" s="7"/>
      <c r="AH78" s="7"/>
      <c r="AI78" s="7"/>
      <c r="AJ78" s="7"/>
      <c r="AK78" s="632" t="s">
        <v>13</v>
      </c>
      <c r="AL78" s="632"/>
      <c r="AM78" s="638">
        <f>SUM(AM72:AN77)</f>
        <v>2800</v>
      </c>
      <c r="AN78" s="759"/>
      <c r="AO78" s="76"/>
      <c r="AP78" s="7"/>
      <c r="AQ78" s="7"/>
      <c r="AR78" s="7"/>
      <c r="AS78" s="7"/>
      <c r="AT78" s="7"/>
      <c r="AU78" s="632" t="s">
        <v>13</v>
      </c>
      <c r="AV78" s="632"/>
      <c r="AW78" s="638">
        <f>SUM(AW72:AX77)</f>
        <v>108500</v>
      </c>
      <c r="AX78" s="639"/>
      <c r="AY78" s="76"/>
      <c r="AZ78" s="7"/>
      <c r="BA78" s="7"/>
      <c r="BB78" s="7"/>
      <c r="BC78" s="7"/>
      <c r="BD78" s="7"/>
      <c r="BE78" s="632" t="s">
        <v>13</v>
      </c>
      <c r="BF78" s="632"/>
      <c r="BG78" s="638">
        <f>SUM(BG72:BH77)</f>
        <v>2415</v>
      </c>
      <c r="BH78" s="639"/>
    </row>
    <row r="79" spans="7:60" ht="5.25" customHeight="1">
      <c r="G79" s="51"/>
      <c r="H79" s="51"/>
      <c r="I79" s="42"/>
      <c r="J79" s="84"/>
      <c r="K79" s="76"/>
      <c r="L79" s="7"/>
      <c r="M79" s="7"/>
      <c r="N79" s="7"/>
      <c r="O79" s="7"/>
      <c r="P79" s="7"/>
      <c r="Q79" s="51"/>
      <c r="R79" s="51"/>
      <c r="S79" s="9"/>
      <c r="T79" s="112"/>
      <c r="AA79" s="103"/>
      <c r="AB79" s="103"/>
      <c r="AC79" s="9"/>
      <c r="AD79" s="112"/>
      <c r="AE79" s="76"/>
      <c r="AF79" s="7"/>
      <c r="AG79" s="7"/>
      <c r="AH79" s="7"/>
      <c r="AI79" s="7"/>
      <c r="AJ79" s="7"/>
      <c r="AK79" s="51"/>
      <c r="AL79" s="51"/>
      <c r="AM79" s="9"/>
      <c r="AN79" s="9"/>
      <c r="AO79" s="76"/>
      <c r="AP79" s="7"/>
      <c r="AQ79" s="7"/>
      <c r="AR79" s="7"/>
      <c r="AS79" s="7"/>
      <c r="AT79" s="7"/>
      <c r="AU79" s="51"/>
      <c r="AV79" s="51"/>
      <c r="AW79" s="9"/>
      <c r="AX79" s="112"/>
      <c r="AY79" s="76"/>
      <c r="AZ79" s="7"/>
      <c r="BA79" s="7"/>
      <c r="BB79" s="7"/>
      <c r="BC79" s="7"/>
      <c r="BD79" s="7"/>
      <c r="BE79" s="51"/>
      <c r="BF79" s="51"/>
      <c r="BG79" s="9"/>
      <c r="BH79" s="112"/>
    </row>
    <row r="80" spans="1:60" ht="18">
      <c r="A80" s="81" t="s">
        <v>31</v>
      </c>
      <c r="B80" s="82"/>
      <c r="G80" s="51"/>
      <c r="H80" s="51"/>
      <c r="I80" s="42"/>
      <c r="J80" s="84"/>
      <c r="K80" s="81" t="s">
        <v>31</v>
      </c>
      <c r="L80" s="82"/>
      <c r="M80" s="7"/>
      <c r="N80" s="7"/>
      <c r="O80" s="7"/>
      <c r="P80" s="7"/>
      <c r="Q80" s="51"/>
      <c r="R80" s="51"/>
      <c r="S80" s="9"/>
      <c r="T80" s="112"/>
      <c r="U80" s="81" t="s">
        <v>31</v>
      </c>
      <c r="V80" s="82"/>
      <c r="AA80" s="103"/>
      <c r="AB80" s="103"/>
      <c r="AC80" s="9"/>
      <c r="AD80" s="112"/>
      <c r="AE80" s="81" t="s">
        <v>31</v>
      </c>
      <c r="AF80" s="82"/>
      <c r="AG80" s="7"/>
      <c r="AH80" s="7"/>
      <c r="AI80" s="7"/>
      <c r="AJ80" s="7"/>
      <c r="AK80" s="51"/>
      <c r="AL80" s="51"/>
      <c r="AM80" s="9"/>
      <c r="AN80" s="9"/>
      <c r="AO80" s="81" t="s">
        <v>31</v>
      </c>
      <c r="AP80" s="82"/>
      <c r="AQ80" s="7"/>
      <c r="AR80" s="7"/>
      <c r="AS80" s="7"/>
      <c r="AT80" s="7"/>
      <c r="AU80" s="51"/>
      <c r="AV80" s="51"/>
      <c r="AW80" s="9"/>
      <c r="AX80" s="112"/>
      <c r="AY80" s="81" t="s">
        <v>31</v>
      </c>
      <c r="AZ80" s="82"/>
      <c r="BA80" s="7"/>
      <c r="BB80" s="7"/>
      <c r="BC80" s="7"/>
      <c r="BD80" s="7"/>
      <c r="BE80" s="51"/>
      <c r="BF80" s="51"/>
      <c r="BG80" s="9"/>
      <c r="BH80" s="112"/>
    </row>
    <row r="81" spans="1:60" ht="14.25" customHeight="1">
      <c r="A81" s="643" t="s">
        <v>27</v>
      </c>
      <c r="B81" s="643"/>
      <c r="C81" s="52" t="s">
        <v>32</v>
      </c>
      <c r="D81" s="52" t="s">
        <v>33</v>
      </c>
      <c r="E81" s="643" t="s">
        <v>34</v>
      </c>
      <c r="F81" s="643"/>
      <c r="G81" s="643" t="s">
        <v>35</v>
      </c>
      <c r="H81" s="643"/>
      <c r="I81" s="735" t="s">
        <v>11</v>
      </c>
      <c r="J81" s="736"/>
      <c r="K81" s="643" t="s">
        <v>27</v>
      </c>
      <c r="L81" s="643"/>
      <c r="M81" s="52" t="s">
        <v>32</v>
      </c>
      <c r="N81" s="52" t="s">
        <v>33</v>
      </c>
      <c r="O81" s="643" t="s">
        <v>34</v>
      </c>
      <c r="P81" s="643"/>
      <c r="Q81" s="643" t="s">
        <v>35</v>
      </c>
      <c r="R81" s="643"/>
      <c r="S81" s="634" t="s">
        <v>11</v>
      </c>
      <c r="T81" s="634"/>
      <c r="U81" s="643" t="s">
        <v>27</v>
      </c>
      <c r="V81" s="643"/>
      <c r="W81" s="52" t="s">
        <v>32</v>
      </c>
      <c r="X81" s="52" t="s">
        <v>33</v>
      </c>
      <c r="Y81" s="643" t="s">
        <v>34</v>
      </c>
      <c r="Z81" s="643"/>
      <c r="AA81" s="633" t="s">
        <v>35</v>
      </c>
      <c r="AB81" s="633"/>
      <c r="AC81" s="634" t="s">
        <v>11</v>
      </c>
      <c r="AD81" s="634"/>
      <c r="AE81" s="643" t="s">
        <v>27</v>
      </c>
      <c r="AF81" s="643"/>
      <c r="AG81" s="52" t="s">
        <v>32</v>
      </c>
      <c r="AH81" s="52" t="s">
        <v>33</v>
      </c>
      <c r="AI81" s="643" t="s">
        <v>34</v>
      </c>
      <c r="AJ81" s="643"/>
      <c r="AK81" s="643" t="s">
        <v>35</v>
      </c>
      <c r="AL81" s="643"/>
      <c r="AM81" s="634" t="s">
        <v>11</v>
      </c>
      <c r="AN81" s="735"/>
      <c r="AO81" s="643" t="s">
        <v>27</v>
      </c>
      <c r="AP81" s="643"/>
      <c r="AQ81" s="52" t="s">
        <v>32</v>
      </c>
      <c r="AR81" s="52" t="s">
        <v>33</v>
      </c>
      <c r="AS81" s="643" t="s">
        <v>34</v>
      </c>
      <c r="AT81" s="643"/>
      <c r="AU81" s="643" t="s">
        <v>35</v>
      </c>
      <c r="AV81" s="643"/>
      <c r="AW81" s="634" t="s">
        <v>11</v>
      </c>
      <c r="AX81" s="634"/>
      <c r="AY81" s="643" t="s">
        <v>27</v>
      </c>
      <c r="AZ81" s="643"/>
      <c r="BA81" s="52" t="s">
        <v>32</v>
      </c>
      <c r="BB81" s="52" t="s">
        <v>33</v>
      </c>
      <c r="BC81" s="643" t="s">
        <v>34</v>
      </c>
      <c r="BD81" s="643"/>
      <c r="BE81" s="643" t="s">
        <v>35</v>
      </c>
      <c r="BF81" s="643"/>
      <c r="BG81" s="634" t="s">
        <v>11</v>
      </c>
      <c r="BH81" s="634"/>
    </row>
    <row r="82" spans="1:60" ht="14.25" customHeight="1">
      <c r="A82" s="632"/>
      <c r="B82" s="632"/>
      <c r="C82" s="5"/>
      <c r="D82" s="5"/>
      <c r="E82" s="632"/>
      <c r="F82" s="632"/>
      <c r="G82" s="632"/>
      <c r="H82" s="632"/>
      <c r="I82" s="668"/>
      <c r="J82" s="668"/>
      <c r="K82" s="632"/>
      <c r="L82" s="632"/>
      <c r="M82" s="5"/>
      <c r="N82" s="5"/>
      <c r="O82" s="632"/>
      <c r="P82" s="632"/>
      <c r="Q82" s="632"/>
      <c r="R82" s="632"/>
      <c r="S82" s="657"/>
      <c r="T82" s="657"/>
      <c r="U82" s="632"/>
      <c r="V82" s="632"/>
      <c r="W82" s="5"/>
      <c r="X82" s="5"/>
      <c r="Y82" s="632"/>
      <c r="Z82" s="632"/>
      <c r="AA82" s="658"/>
      <c r="AB82" s="658"/>
      <c r="AC82" s="657"/>
      <c r="AD82" s="657"/>
      <c r="AE82" s="632"/>
      <c r="AF82" s="632"/>
      <c r="AG82" s="5"/>
      <c r="AH82" s="5"/>
      <c r="AI82" s="632"/>
      <c r="AJ82" s="632"/>
      <c r="AK82" s="632"/>
      <c r="AL82" s="632"/>
      <c r="AM82" s="657"/>
      <c r="AN82" s="763"/>
      <c r="AO82" s="632"/>
      <c r="AP82" s="632"/>
      <c r="AQ82" s="5"/>
      <c r="AR82" s="5"/>
      <c r="AS82" s="632"/>
      <c r="AT82" s="632"/>
      <c r="AU82" s="632"/>
      <c r="AV82" s="632"/>
      <c r="AW82" s="657"/>
      <c r="AX82" s="657"/>
      <c r="AY82" s="632"/>
      <c r="AZ82" s="632"/>
      <c r="BA82" s="5"/>
      <c r="BB82" s="5"/>
      <c r="BC82" s="632"/>
      <c r="BD82" s="632"/>
      <c r="BE82" s="632"/>
      <c r="BF82" s="632"/>
      <c r="BG82" s="657"/>
      <c r="BH82" s="657"/>
    </row>
    <row r="83" spans="1:60" ht="14.25" customHeight="1">
      <c r="A83" s="632"/>
      <c r="B83" s="632"/>
      <c r="C83" s="5"/>
      <c r="D83" s="5"/>
      <c r="E83" s="632"/>
      <c r="F83" s="632"/>
      <c r="G83" s="632"/>
      <c r="H83" s="632"/>
      <c r="I83" s="668"/>
      <c r="J83" s="668"/>
      <c r="K83" s="632"/>
      <c r="L83" s="632"/>
      <c r="M83" s="5"/>
      <c r="N83" s="5"/>
      <c r="O83" s="632"/>
      <c r="P83" s="632"/>
      <c r="Q83" s="632"/>
      <c r="R83" s="632"/>
      <c r="S83" s="657"/>
      <c r="T83" s="657"/>
      <c r="U83" s="632"/>
      <c r="V83" s="632"/>
      <c r="W83" s="5"/>
      <c r="X83" s="5"/>
      <c r="Y83" s="632"/>
      <c r="Z83" s="632"/>
      <c r="AA83" s="658"/>
      <c r="AB83" s="658"/>
      <c r="AC83" s="657"/>
      <c r="AD83" s="657"/>
      <c r="AE83" s="632"/>
      <c r="AF83" s="632"/>
      <c r="AG83" s="5"/>
      <c r="AH83" s="5"/>
      <c r="AI83" s="632"/>
      <c r="AJ83" s="632"/>
      <c r="AK83" s="632"/>
      <c r="AL83" s="632"/>
      <c r="AM83" s="657"/>
      <c r="AN83" s="763"/>
      <c r="AO83" s="632"/>
      <c r="AP83" s="632"/>
      <c r="AQ83" s="5"/>
      <c r="AR83" s="5"/>
      <c r="AS83" s="632"/>
      <c r="AT83" s="632"/>
      <c r="AU83" s="632"/>
      <c r="AV83" s="632"/>
      <c r="AW83" s="657"/>
      <c r="AX83" s="657"/>
      <c r="AY83" s="632"/>
      <c r="AZ83" s="632"/>
      <c r="BA83" s="5"/>
      <c r="BB83" s="5"/>
      <c r="BC83" s="632"/>
      <c r="BD83" s="632"/>
      <c r="BE83" s="632"/>
      <c r="BF83" s="632"/>
      <c r="BG83" s="657"/>
      <c r="BH83" s="657"/>
    </row>
    <row r="84" spans="1:60" ht="14.25" customHeight="1">
      <c r="A84" s="632"/>
      <c r="B84" s="632"/>
      <c r="C84" s="5"/>
      <c r="D84" s="5"/>
      <c r="E84" s="632"/>
      <c r="F84" s="632"/>
      <c r="G84" s="632"/>
      <c r="H84" s="632"/>
      <c r="I84" s="668"/>
      <c r="J84" s="668"/>
      <c r="K84" s="632"/>
      <c r="L84" s="632"/>
      <c r="M84" s="5"/>
      <c r="N84" s="5"/>
      <c r="O84" s="632"/>
      <c r="P84" s="632"/>
      <c r="Q84" s="632"/>
      <c r="R84" s="632"/>
      <c r="S84" s="657"/>
      <c r="T84" s="657"/>
      <c r="U84" s="632"/>
      <c r="V84" s="632"/>
      <c r="W84" s="5"/>
      <c r="X84" s="5"/>
      <c r="Y84" s="632"/>
      <c r="Z84" s="632"/>
      <c r="AA84" s="658"/>
      <c r="AB84" s="658"/>
      <c r="AC84" s="657"/>
      <c r="AD84" s="657"/>
      <c r="AE84" s="632"/>
      <c r="AF84" s="632"/>
      <c r="AG84" s="5"/>
      <c r="AH84" s="5"/>
      <c r="AI84" s="632"/>
      <c r="AJ84" s="632"/>
      <c r="AK84" s="632"/>
      <c r="AL84" s="632"/>
      <c r="AM84" s="657"/>
      <c r="AN84" s="763"/>
      <c r="AO84" s="632"/>
      <c r="AP84" s="632"/>
      <c r="AQ84" s="5"/>
      <c r="AR84" s="5"/>
      <c r="AS84" s="632"/>
      <c r="AT84" s="632"/>
      <c r="AU84" s="632"/>
      <c r="AV84" s="632"/>
      <c r="AW84" s="657"/>
      <c r="AX84" s="657"/>
      <c r="AY84" s="632"/>
      <c r="AZ84" s="632"/>
      <c r="BA84" s="5"/>
      <c r="BB84" s="5"/>
      <c r="BC84" s="632"/>
      <c r="BD84" s="632"/>
      <c r="BE84" s="632"/>
      <c r="BF84" s="632"/>
      <c r="BG84" s="657"/>
      <c r="BH84" s="657"/>
    </row>
    <row r="85" spans="1:60" ht="14.25" customHeight="1">
      <c r="A85" s="83"/>
      <c r="B85" s="51"/>
      <c r="E85" s="51"/>
      <c r="F85" s="51"/>
      <c r="G85" s="632" t="s">
        <v>13</v>
      </c>
      <c r="H85" s="632"/>
      <c r="I85" s="668">
        <f>SUM(I82:J84)</f>
        <v>0</v>
      </c>
      <c r="J85" s="668"/>
      <c r="K85" s="83"/>
      <c r="L85" s="51"/>
      <c r="M85" s="7"/>
      <c r="N85" s="7"/>
      <c r="O85" s="51"/>
      <c r="P85" s="51"/>
      <c r="Q85" s="632" t="s">
        <v>13</v>
      </c>
      <c r="R85" s="632"/>
      <c r="S85" s="657">
        <f>SUM(S82:T84)</f>
        <v>0</v>
      </c>
      <c r="T85" s="657"/>
      <c r="U85" s="83"/>
      <c r="V85" s="51"/>
      <c r="Y85" s="51"/>
      <c r="Z85" s="51"/>
      <c r="AA85" s="658" t="s">
        <v>13</v>
      </c>
      <c r="AB85" s="658"/>
      <c r="AC85" s="657">
        <f>SUM(AC82:AD84)</f>
        <v>0</v>
      </c>
      <c r="AD85" s="657"/>
      <c r="AE85" s="83"/>
      <c r="AF85" s="51"/>
      <c r="AG85" s="7"/>
      <c r="AH85" s="7"/>
      <c r="AI85" s="51"/>
      <c r="AJ85" s="51"/>
      <c r="AK85" s="632" t="s">
        <v>13</v>
      </c>
      <c r="AL85" s="632"/>
      <c r="AM85" s="657">
        <f>SUM(AM82:AN84)</f>
        <v>0</v>
      </c>
      <c r="AN85" s="763"/>
      <c r="AO85" s="83"/>
      <c r="AP85" s="51"/>
      <c r="AQ85" s="7"/>
      <c r="AR85" s="7"/>
      <c r="AS85" s="51"/>
      <c r="AT85" s="51"/>
      <c r="AU85" s="632" t="s">
        <v>13</v>
      </c>
      <c r="AV85" s="632"/>
      <c r="AW85" s="657">
        <f>SUM(AW82:AX84)</f>
        <v>0</v>
      </c>
      <c r="AX85" s="657"/>
      <c r="AY85" s="83"/>
      <c r="AZ85" s="51"/>
      <c r="BA85" s="7"/>
      <c r="BB85" s="7"/>
      <c r="BC85" s="51"/>
      <c r="BD85" s="51"/>
      <c r="BE85" s="632" t="s">
        <v>13</v>
      </c>
      <c r="BF85" s="632"/>
      <c r="BG85" s="657">
        <f>SUM(BG82:BH84)</f>
        <v>0</v>
      </c>
      <c r="BH85" s="657"/>
    </row>
    <row r="86" spans="1:60" ht="6.75" customHeight="1">
      <c r="A86" s="83"/>
      <c r="B86" s="51"/>
      <c r="E86" s="51"/>
      <c r="F86" s="51"/>
      <c r="G86" s="51"/>
      <c r="H86" s="51"/>
      <c r="I86" s="42"/>
      <c r="J86" s="84"/>
      <c r="K86" s="83"/>
      <c r="L86" s="51"/>
      <c r="M86" s="7"/>
      <c r="N86" s="7"/>
      <c r="O86" s="51"/>
      <c r="P86" s="51"/>
      <c r="Q86" s="51"/>
      <c r="R86" s="51"/>
      <c r="S86" s="10"/>
      <c r="T86" s="113"/>
      <c r="U86" s="83"/>
      <c r="V86" s="51"/>
      <c r="Y86" s="51"/>
      <c r="Z86" s="51"/>
      <c r="AA86" s="103"/>
      <c r="AB86" s="103"/>
      <c r="AC86" s="10"/>
      <c r="AD86" s="113"/>
      <c r="AE86" s="83"/>
      <c r="AF86" s="51"/>
      <c r="AG86" s="7"/>
      <c r="AH86" s="7"/>
      <c r="AI86" s="51"/>
      <c r="AJ86" s="51"/>
      <c r="AK86" s="51"/>
      <c r="AL86" s="51"/>
      <c r="AM86" s="10"/>
      <c r="AN86" s="10"/>
      <c r="AO86" s="83"/>
      <c r="AP86" s="51"/>
      <c r="AQ86" s="7"/>
      <c r="AR86" s="7"/>
      <c r="AS86" s="51"/>
      <c r="AT86" s="51"/>
      <c r="AU86" s="51"/>
      <c r="AV86" s="51"/>
      <c r="AW86" s="10"/>
      <c r="AX86" s="113"/>
      <c r="AY86" s="83"/>
      <c r="AZ86" s="51"/>
      <c r="BA86" s="7"/>
      <c r="BB86" s="7"/>
      <c r="BC86" s="51"/>
      <c r="BD86" s="51"/>
      <c r="BE86" s="51"/>
      <c r="BF86" s="51"/>
      <c r="BG86" s="10"/>
      <c r="BH86" s="113"/>
    </row>
    <row r="87" spans="1:60" ht="18">
      <c r="A87" s="81" t="s">
        <v>36</v>
      </c>
      <c r="K87" s="81" t="s">
        <v>36</v>
      </c>
      <c r="L87" s="7"/>
      <c r="M87" s="7"/>
      <c r="N87" s="7"/>
      <c r="O87" s="7"/>
      <c r="P87" s="7"/>
      <c r="Q87" s="7"/>
      <c r="R87" s="7"/>
      <c r="S87" s="7"/>
      <c r="T87" s="111"/>
      <c r="U87" s="81" t="s">
        <v>36</v>
      </c>
      <c r="AE87" s="81" t="s">
        <v>36</v>
      </c>
      <c r="AF87" s="7"/>
      <c r="AG87" s="7"/>
      <c r="AH87" s="7"/>
      <c r="AI87" s="7"/>
      <c r="AJ87" s="7"/>
      <c r="AK87" s="7"/>
      <c r="AL87" s="7"/>
      <c r="AM87" s="7"/>
      <c r="AN87" s="7"/>
      <c r="AO87" s="81" t="s">
        <v>36</v>
      </c>
      <c r="AP87" s="7"/>
      <c r="AQ87" s="7"/>
      <c r="AR87" s="7"/>
      <c r="AS87" s="7"/>
      <c r="AT87" s="7"/>
      <c r="AU87" s="7"/>
      <c r="AV87" s="7"/>
      <c r="AW87" s="7"/>
      <c r="AX87" s="111"/>
      <c r="AY87" s="81" t="s">
        <v>36</v>
      </c>
      <c r="AZ87" s="7"/>
      <c r="BA87" s="7"/>
      <c r="BB87" s="7"/>
      <c r="BC87" s="7"/>
      <c r="BD87" s="7"/>
      <c r="BE87" s="7"/>
      <c r="BF87" s="7"/>
      <c r="BG87" s="7"/>
      <c r="BH87" s="111"/>
    </row>
    <row r="88" spans="1:60" ht="32.25" customHeight="1">
      <c r="A88" s="635" t="s">
        <v>37</v>
      </c>
      <c r="B88" s="636"/>
      <c r="C88" s="636"/>
      <c r="D88" s="636"/>
      <c r="E88" s="636"/>
      <c r="F88" s="637"/>
      <c r="G88" s="724" t="s">
        <v>44</v>
      </c>
      <c r="H88" s="725"/>
      <c r="I88" s="735" t="s">
        <v>11</v>
      </c>
      <c r="J88" s="736"/>
      <c r="K88" s="635" t="s">
        <v>37</v>
      </c>
      <c r="L88" s="636"/>
      <c r="M88" s="636"/>
      <c r="N88" s="636"/>
      <c r="O88" s="636"/>
      <c r="P88" s="637"/>
      <c r="Q88" s="724" t="s">
        <v>44</v>
      </c>
      <c r="R88" s="725"/>
      <c r="S88" s="676" t="s">
        <v>11</v>
      </c>
      <c r="T88" s="676"/>
      <c r="U88" s="635" t="s">
        <v>37</v>
      </c>
      <c r="V88" s="636"/>
      <c r="W88" s="636"/>
      <c r="X88" s="636"/>
      <c r="Y88" s="636"/>
      <c r="Z88" s="637"/>
      <c r="AA88" s="644" t="s">
        <v>44</v>
      </c>
      <c r="AB88" s="645"/>
      <c r="AC88" s="676" t="s">
        <v>11</v>
      </c>
      <c r="AD88" s="676"/>
      <c r="AE88" s="635" t="s">
        <v>37</v>
      </c>
      <c r="AF88" s="636"/>
      <c r="AG88" s="636"/>
      <c r="AH88" s="636"/>
      <c r="AI88" s="636"/>
      <c r="AJ88" s="637"/>
      <c r="AK88" s="724" t="s">
        <v>44</v>
      </c>
      <c r="AL88" s="725"/>
      <c r="AM88" s="676" t="s">
        <v>11</v>
      </c>
      <c r="AN88" s="764"/>
      <c r="AO88" s="635" t="s">
        <v>37</v>
      </c>
      <c r="AP88" s="636"/>
      <c r="AQ88" s="636"/>
      <c r="AR88" s="636"/>
      <c r="AS88" s="636"/>
      <c r="AT88" s="637"/>
      <c r="AU88" s="724" t="s">
        <v>44</v>
      </c>
      <c r="AV88" s="725"/>
      <c r="AW88" s="676" t="s">
        <v>11</v>
      </c>
      <c r="AX88" s="676"/>
      <c r="AY88" s="635" t="s">
        <v>37</v>
      </c>
      <c r="AZ88" s="636"/>
      <c r="BA88" s="636"/>
      <c r="BB88" s="636"/>
      <c r="BC88" s="636"/>
      <c r="BD88" s="637"/>
      <c r="BE88" s="724" t="s">
        <v>44</v>
      </c>
      <c r="BF88" s="725"/>
      <c r="BG88" s="676" t="s">
        <v>11</v>
      </c>
      <c r="BH88" s="676"/>
    </row>
    <row r="89" spans="1:60" ht="14.25" customHeight="1">
      <c r="A89" s="679" t="s">
        <v>45</v>
      </c>
      <c r="B89" s="653"/>
      <c r="C89" s="653"/>
      <c r="D89" s="653"/>
      <c r="E89" s="653"/>
      <c r="F89" s="680"/>
      <c r="G89" s="632" t="s">
        <v>80</v>
      </c>
      <c r="H89" s="632"/>
      <c r="I89" s="668">
        <f>'CONTENIDO GENERAL'!J13</f>
        <v>4500</v>
      </c>
      <c r="J89" s="668"/>
      <c r="K89" s="679" t="s">
        <v>45</v>
      </c>
      <c r="L89" s="653"/>
      <c r="M89" s="653"/>
      <c r="N89" s="653"/>
      <c r="O89" s="653"/>
      <c r="P89" s="680"/>
      <c r="Q89" s="632"/>
      <c r="R89" s="632"/>
      <c r="S89" s="668">
        <f>'CONTENIDO GENERAL'!J45</f>
        <v>5400</v>
      </c>
      <c r="T89" s="668"/>
      <c r="U89" s="679" t="s">
        <v>45</v>
      </c>
      <c r="V89" s="653"/>
      <c r="W89" s="653"/>
      <c r="X89" s="653"/>
      <c r="Y89" s="653"/>
      <c r="Z89" s="680"/>
      <c r="AA89" s="658"/>
      <c r="AB89" s="658"/>
      <c r="AC89" s="668">
        <f>'CONTENIDO GENERAL'!J59</f>
        <v>5400</v>
      </c>
      <c r="AD89" s="668"/>
      <c r="AE89" s="679" t="s">
        <v>229</v>
      </c>
      <c r="AF89" s="653"/>
      <c r="AG89" s="653"/>
      <c r="AH89" s="653"/>
      <c r="AI89" s="653"/>
      <c r="AJ89" s="680"/>
      <c r="AK89" s="632"/>
      <c r="AL89" s="632"/>
      <c r="AM89" s="668">
        <f>'CONTENIDO GENERAL'!J67</f>
        <v>1080</v>
      </c>
      <c r="AN89" s="688"/>
      <c r="AO89" s="679" t="s">
        <v>229</v>
      </c>
      <c r="AP89" s="653"/>
      <c r="AQ89" s="653"/>
      <c r="AR89" s="653"/>
      <c r="AS89" s="653"/>
      <c r="AT89" s="680"/>
      <c r="AU89" s="632" t="s">
        <v>259</v>
      </c>
      <c r="AV89" s="632"/>
      <c r="AW89" s="668">
        <f>'CONTENIDO GENERAL'!J74</f>
        <v>8100</v>
      </c>
      <c r="AX89" s="668"/>
      <c r="AY89" s="679" t="s">
        <v>229</v>
      </c>
      <c r="AZ89" s="653"/>
      <c r="BA89" s="653"/>
      <c r="BB89" s="653"/>
      <c r="BC89" s="653"/>
      <c r="BD89" s="680"/>
      <c r="BE89" s="632"/>
      <c r="BF89" s="632"/>
      <c r="BG89" s="668">
        <f>BG41</f>
        <v>4500</v>
      </c>
      <c r="BH89" s="668"/>
    </row>
    <row r="90" spans="1:60" ht="14.25" customHeight="1">
      <c r="A90" s="679"/>
      <c r="B90" s="653"/>
      <c r="C90" s="653"/>
      <c r="D90" s="653"/>
      <c r="E90" s="653"/>
      <c r="F90" s="680"/>
      <c r="G90" s="632"/>
      <c r="H90" s="632"/>
      <c r="I90" s="668"/>
      <c r="J90" s="668"/>
      <c r="K90" s="679"/>
      <c r="L90" s="653"/>
      <c r="M90" s="653"/>
      <c r="N90" s="653"/>
      <c r="O90" s="653"/>
      <c r="P90" s="680"/>
      <c r="Q90" s="632"/>
      <c r="R90" s="632"/>
      <c r="S90" s="668"/>
      <c r="T90" s="668"/>
      <c r="U90" s="679"/>
      <c r="V90" s="653"/>
      <c r="W90" s="653"/>
      <c r="X90" s="653"/>
      <c r="Y90" s="653"/>
      <c r="Z90" s="680"/>
      <c r="AA90" s="658"/>
      <c r="AB90" s="658"/>
      <c r="AC90" s="668"/>
      <c r="AD90" s="668"/>
      <c r="AE90" s="679"/>
      <c r="AF90" s="653"/>
      <c r="AG90" s="653"/>
      <c r="AH90" s="653"/>
      <c r="AI90" s="653"/>
      <c r="AJ90" s="680"/>
      <c r="AK90" s="632"/>
      <c r="AL90" s="632"/>
      <c r="AM90" s="668"/>
      <c r="AN90" s="688"/>
      <c r="AO90" s="679"/>
      <c r="AP90" s="653"/>
      <c r="AQ90" s="653"/>
      <c r="AR90" s="653"/>
      <c r="AS90" s="653"/>
      <c r="AT90" s="680"/>
      <c r="AU90" s="632"/>
      <c r="AV90" s="632"/>
      <c r="AW90" s="668"/>
      <c r="AX90" s="668"/>
      <c r="AY90" s="679"/>
      <c r="AZ90" s="653"/>
      <c r="BA90" s="653"/>
      <c r="BB90" s="653"/>
      <c r="BC90" s="653"/>
      <c r="BD90" s="680"/>
      <c r="BE90" s="632"/>
      <c r="BF90" s="632"/>
      <c r="BG90" s="668"/>
      <c r="BH90" s="668"/>
    </row>
    <row r="91" spans="1:60" ht="14.25" customHeight="1">
      <c r="A91" s="640"/>
      <c r="B91" s="641"/>
      <c r="E91" s="641"/>
      <c r="F91" s="641"/>
      <c r="G91" s="632" t="s">
        <v>13</v>
      </c>
      <c r="H91" s="632"/>
      <c r="I91" s="668">
        <f>SUM(I89:J90)</f>
        <v>4500</v>
      </c>
      <c r="J91" s="668"/>
      <c r="K91" s="640"/>
      <c r="L91" s="641"/>
      <c r="M91" s="7"/>
      <c r="N91" s="7"/>
      <c r="O91" s="641"/>
      <c r="P91" s="641"/>
      <c r="Q91" s="632" t="s">
        <v>13</v>
      </c>
      <c r="R91" s="632"/>
      <c r="S91" s="668">
        <f>SUM(S89:T90)</f>
        <v>5400</v>
      </c>
      <c r="T91" s="668"/>
      <c r="U91" s="640"/>
      <c r="V91" s="641"/>
      <c r="Y91" s="641"/>
      <c r="Z91" s="641"/>
      <c r="AA91" s="658" t="s">
        <v>13</v>
      </c>
      <c r="AB91" s="658"/>
      <c r="AC91" s="668">
        <f>SUM(AC89:AD90)</f>
        <v>5400</v>
      </c>
      <c r="AD91" s="668"/>
      <c r="AE91" s="640"/>
      <c r="AF91" s="641"/>
      <c r="AG91" s="7"/>
      <c r="AH91" s="7"/>
      <c r="AI91" s="641"/>
      <c r="AJ91" s="641"/>
      <c r="AK91" s="632" t="s">
        <v>13</v>
      </c>
      <c r="AL91" s="632"/>
      <c r="AM91" s="668">
        <f>SUM(AM89:AN90)</f>
        <v>1080</v>
      </c>
      <c r="AN91" s="688"/>
      <c r="AO91" s="640"/>
      <c r="AP91" s="641"/>
      <c r="AQ91" s="7"/>
      <c r="AR91" s="7"/>
      <c r="AS91" s="641"/>
      <c r="AT91" s="641"/>
      <c r="AU91" s="632" t="s">
        <v>13</v>
      </c>
      <c r="AV91" s="632"/>
      <c r="AW91" s="668">
        <f>SUM(AW89:AX90)</f>
        <v>8100</v>
      </c>
      <c r="AX91" s="668"/>
      <c r="AY91" s="640"/>
      <c r="AZ91" s="641"/>
      <c r="BA91" s="7"/>
      <c r="BB91" s="7"/>
      <c r="BC91" s="641"/>
      <c r="BD91" s="641"/>
      <c r="BE91" s="632" t="s">
        <v>13</v>
      </c>
      <c r="BF91" s="632"/>
      <c r="BG91" s="668">
        <f>SUM(BG89:BH90)</f>
        <v>4500</v>
      </c>
      <c r="BH91" s="668"/>
    </row>
    <row r="92" spans="7:60" ht="6.75" customHeight="1">
      <c r="G92" s="678"/>
      <c r="H92" s="678"/>
      <c r="I92" s="726"/>
      <c r="J92" s="727"/>
      <c r="K92" s="76"/>
      <c r="L92" s="7"/>
      <c r="M92" s="7"/>
      <c r="N92" s="7"/>
      <c r="O92" s="7"/>
      <c r="P92" s="7"/>
      <c r="Q92" s="678"/>
      <c r="R92" s="678"/>
      <c r="S92" s="726"/>
      <c r="T92" s="727"/>
      <c r="AA92" s="777"/>
      <c r="AB92" s="777"/>
      <c r="AC92" s="726"/>
      <c r="AD92" s="727"/>
      <c r="AE92" s="76"/>
      <c r="AF92" s="7"/>
      <c r="AG92" s="7"/>
      <c r="AH92" s="7"/>
      <c r="AI92" s="7"/>
      <c r="AJ92" s="7"/>
      <c r="AK92" s="678"/>
      <c r="AL92" s="678"/>
      <c r="AM92" s="726"/>
      <c r="AN92" s="726"/>
      <c r="AO92" s="76"/>
      <c r="AP92" s="7"/>
      <c r="AQ92" s="7"/>
      <c r="AR92" s="7"/>
      <c r="AS92" s="7"/>
      <c r="AT92" s="7"/>
      <c r="AU92" s="678"/>
      <c r="AV92" s="678"/>
      <c r="AW92" s="726"/>
      <c r="AX92" s="727"/>
      <c r="AY92" s="76"/>
      <c r="AZ92" s="7"/>
      <c r="BA92" s="7"/>
      <c r="BB92" s="7"/>
      <c r="BC92" s="7"/>
      <c r="BD92" s="7"/>
      <c r="BE92" s="678"/>
      <c r="BF92" s="678"/>
      <c r="BG92" s="726"/>
      <c r="BH92" s="727"/>
    </row>
    <row r="93" spans="1:60" ht="18">
      <c r="A93" s="81" t="s">
        <v>39</v>
      </c>
      <c r="G93" s="51"/>
      <c r="H93" s="51"/>
      <c r="I93" s="42"/>
      <c r="J93" s="84"/>
      <c r="K93" s="81" t="s">
        <v>39</v>
      </c>
      <c r="L93" s="7"/>
      <c r="M93" s="7"/>
      <c r="N93" s="7"/>
      <c r="O93" s="7"/>
      <c r="P93" s="7"/>
      <c r="Q93" s="51"/>
      <c r="R93" s="51"/>
      <c r="S93" s="42"/>
      <c r="T93" s="84"/>
      <c r="U93" s="81" t="s">
        <v>39</v>
      </c>
      <c r="AA93" s="103"/>
      <c r="AB93" s="103"/>
      <c r="AC93" s="42"/>
      <c r="AD93" s="84"/>
      <c r="AE93" s="81" t="s">
        <v>39</v>
      </c>
      <c r="AF93" s="7"/>
      <c r="AG93" s="7"/>
      <c r="AH93" s="7"/>
      <c r="AI93" s="7"/>
      <c r="AJ93" s="7"/>
      <c r="AK93" s="51"/>
      <c r="AL93" s="51"/>
      <c r="AM93" s="42"/>
      <c r="AN93" s="42"/>
      <c r="AO93" s="81" t="s">
        <v>39</v>
      </c>
      <c r="AP93" s="7"/>
      <c r="AQ93" s="7"/>
      <c r="AR93" s="7"/>
      <c r="AS93" s="7"/>
      <c r="AT93" s="7"/>
      <c r="AU93" s="51"/>
      <c r="AV93" s="51"/>
      <c r="AW93" s="42"/>
      <c r="AX93" s="84"/>
      <c r="AY93" s="81" t="s">
        <v>39</v>
      </c>
      <c r="AZ93" s="7"/>
      <c r="BA93" s="7"/>
      <c r="BB93" s="7"/>
      <c r="BC93" s="7"/>
      <c r="BD93" s="7"/>
      <c r="BE93" s="51"/>
      <c r="BF93" s="51"/>
      <c r="BG93" s="42"/>
      <c r="BH93" s="84"/>
    </row>
    <row r="94" spans="1:60" ht="15.75">
      <c r="A94" s="642" t="s">
        <v>26</v>
      </c>
      <c r="B94" s="642"/>
      <c r="C94" s="642"/>
      <c r="D94" s="642"/>
      <c r="E94" s="642"/>
      <c r="F94" s="642"/>
      <c r="G94" s="642" t="s">
        <v>40</v>
      </c>
      <c r="H94" s="642"/>
      <c r="I94" s="656" t="s">
        <v>11</v>
      </c>
      <c r="J94" s="656"/>
      <c r="K94" s="642" t="s">
        <v>26</v>
      </c>
      <c r="L94" s="642"/>
      <c r="M94" s="642"/>
      <c r="N94" s="642"/>
      <c r="O94" s="642"/>
      <c r="P94" s="642"/>
      <c r="Q94" s="642" t="s">
        <v>40</v>
      </c>
      <c r="R94" s="642"/>
      <c r="S94" s="656" t="s">
        <v>11</v>
      </c>
      <c r="T94" s="656"/>
      <c r="U94" s="642" t="s">
        <v>26</v>
      </c>
      <c r="V94" s="642"/>
      <c r="W94" s="642"/>
      <c r="X94" s="642"/>
      <c r="Y94" s="642"/>
      <c r="Z94" s="642"/>
      <c r="AA94" s="661" t="s">
        <v>40</v>
      </c>
      <c r="AB94" s="661"/>
      <c r="AC94" s="656" t="s">
        <v>11</v>
      </c>
      <c r="AD94" s="656"/>
      <c r="AE94" s="642" t="s">
        <v>26</v>
      </c>
      <c r="AF94" s="642"/>
      <c r="AG94" s="642"/>
      <c r="AH94" s="642"/>
      <c r="AI94" s="642"/>
      <c r="AJ94" s="642"/>
      <c r="AK94" s="642" t="s">
        <v>40</v>
      </c>
      <c r="AL94" s="642"/>
      <c r="AM94" s="656" t="s">
        <v>11</v>
      </c>
      <c r="AN94" s="765"/>
      <c r="AO94" s="642" t="s">
        <v>26</v>
      </c>
      <c r="AP94" s="642"/>
      <c r="AQ94" s="642"/>
      <c r="AR94" s="642"/>
      <c r="AS94" s="642"/>
      <c r="AT94" s="642"/>
      <c r="AU94" s="642" t="s">
        <v>40</v>
      </c>
      <c r="AV94" s="642"/>
      <c r="AW94" s="656" t="s">
        <v>11</v>
      </c>
      <c r="AX94" s="656"/>
      <c r="AY94" s="642" t="s">
        <v>26</v>
      </c>
      <c r="AZ94" s="642"/>
      <c r="BA94" s="642"/>
      <c r="BB94" s="642"/>
      <c r="BC94" s="642"/>
      <c r="BD94" s="642"/>
      <c r="BE94" s="642" t="s">
        <v>40</v>
      </c>
      <c r="BF94" s="642"/>
      <c r="BG94" s="656" t="s">
        <v>11</v>
      </c>
      <c r="BH94" s="656"/>
    </row>
    <row r="95" spans="1:60" ht="14.25" customHeight="1">
      <c r="A95" s="648" t="s">
        <v>149</v>
      </c>
      <c r="B95" s="648"/>
      <c r="C95" s="648"/>
      <c r="D95" s="648"/>
      <c r="E95" s="648"/>
      <c r="F95" s="692"/>
      <c r="G95" s="720">
        <f>$G$47</f>
        <v>0.25</v>
      </c>
      <c r="H95" s="720"/>
      <c r="I95" s="721">
        <f>(I91+I85+I78+I68)*G95</f>
        <v>1181.25</v>
      </c>
      <c r="J95" s="721"/>
      <c r="K95" s="648" t="s">
        <v>149</v>
      </c>
      <c r="L95" s="648"/>
      <c r="M95" s="648"/>
      <c r="N95" s="648"/>
      <c r="O95" s="648"/>
      <c r="P95" s="692"/>
      <c r="Q95" s="720">
        <f>$G$47</f>
        <v>0.25</v>
      </c>
      <c r="R95" s="720"/>
      <c r="S95" s="721">
        <f>(S91+S85+S78+S68)*Q95</f>
        <v>7980</v>
      </c>
      <c r="T95" s="721"/>
      <c r="U95" s="648" t="s">
        <v>149</v>
      </c>
      <c r="V95" s="648"/>
      <c r="W95" s="648"/>
      <c r="X95" s="648"/>
      <c r="Y95" s="648"/>
      <c r="Z95" s="692"/>
      <c r="AA95" s="720">
        <f>$G$47</f>
        <v>0.25</v>
      </c>
      <c r="AB95" s="720"/>
      <c r="AC95" s="721">
        <f>(AC91+AC85+AC78+AC68)*AA95</f>
        <v>10792.5</v>
      </c>
      <c r="AD95" s="721"/>
      <c r="AE95" s="648" t="s">
        <v>149</v>
      </c>
      <c r="AF95" s="648"/>
      <c r="AG95" s="648"/>
      <c r="AH95" s="648"/>
      <c r="AI95" s="648"/>
      <c r="AJ95" s="692"/>
      <c r="AK95" s="720">
        <f>$G$47</f>
        <v>0.25</v>
      </c>
      <c r="AL95" s="720"/>
      <c r="AM95" s="721">
        <f>(AM91+AM85+AM78+AM68)*AK95</f>
        <v>983.5</v>
      </c>
      <c r="AN95" s="646"/>
      <c r="AO95" s="648" t="s">
        <v>149</v>
      </c>
      <c r="AP95" s="648"/>
      <c r="AQ95" s="648"/>
      <c r="AR95" s="648"/>
      <c r="AS95" s="648"/>
      <c r="AT95" s="692"/>
      <c r="AU95" s="720">
        <f>$G$47</f>
        <v>0.25</v>
      </c>
      <c r="AV95" s="720"/>
      <c r="AW95" s="721">
        <f>(AW91+AW85+AW78+AW68)*AU95</f>
        <v>29751.25</v>
      </c>
      <c r="AX95" s="721"/>
      <c r="AY95" s="648" t="s">
        <v>149</v>
      </c>
      <c r="AZ95" s="648"/>
      <c r="BA95" s="648"/>
      <c r="BB95" s="648"/>
      <c r="BC95" s="648"/>
      <c r="BD95" s="692"/>
      <c r="BE95" s="720">
        <f>$G$47</f>
        <v>0.25</v>
      </c>
      <c r="BF95" s="720"/>
      <c r="BG95" s="721">
        <f>(BG91+BG85+BG78+BG68)*BE95</f>
        <v>1785</v>
      </c>
      <c r="BH95" s="721"/>
    </row>
    <row r="96" spans="1:60" ht="14.25" customHeight="1">
      <c r="A96" s="659"/>
      <c r="B96" s="660"/>
      <c r="C96" s="660"/>
      <c r="D96" s="660"/>
      <c r="E96" s="660"/>
      <c r="F96" s="660"/>
      <c r="G96" s="632" t="s">
        <v>13</v>
      </c>
      <c r="H96" s="632"/>
      <c r="I96" s="668">
        <f>I95</f>
        <v>1181.25</v>
      </c>
      <c r="J96" s="668"/>
      <c r="K96" s="659"/>
      <c r="L96" s="660"/>
      <c r="M96" s="660"/>
      <c r="N96" s="660"/>
      <c r="O96" s="660"/>
      <c r="P96" s="660"/>
      <c r="Q96" s="632" t="s">
        <v>13</v>
      </c>
      <c r="R96" s="632"/>
      <c r="S96" s="668">
        <f>S95</f>
        <v>7980</v>
      </c>
      <c r="T96" s="668"/>
      <c r="U96" s="659"/>
      <c r="V96" s="660"/>
      <c r="W96" s="660"/>
      <c r="X96" s="660"/>
      <c r="Y96" s="660"/>
      <c r="Z96" s="660"/>
      <c r="AA96" s="658" t="s">
        <v>13</v>
      </c>
      <c r="AB96" s="658"/>
      <c r="AC96" s="668">
        <f>AC95</f>
        <v>10792.5</v>
      </c>
      <c r="AD96" s="668"/>
      <c r="AE96" s="659"/>
      <c r="AF96" s="660"/>
      <c r="AG96" s="660"/>
      <c r="AH96" s="660"/>
      <c r="AI96" s="660"/>
      <c r="AJ96" s="660"/>
      <c r="AK96" s="632" t="s">
        <v>13</v>
      </c>
      <c r="AL96" s="632"/>
      <c r="AM96" s="668">
        <f>AM95</f>
        <v>983.5</v>
      </c>
      <c r="AN96" s="688"/>
      <c r="AO96" s="659"/>
      <c r="AP96" s="660"/>
      <c r="AQ96" s="660"/>
      <c r="AR96" s="660"/>
      <c r="AS96" s="660"/>
      <c r="AT96" s="660"/>
      <c r="AU96" s="632" t="s">
        <v>13</v>
      </c>
      <c r="AV96" s="632"/>
      <c r="AW96" s="668">
        <f>AW95</f>
        <v>29751.25</v>
      </c>
      <c r="AX96" s="668"/>
      <c r="AY96" s="659"/>
      <c r="AZ96" s="660"/>
      <c r="BA96" s="660"/>
      <c r="BB96" s="660"/>
      <c r="BC96" s="660"/>
      <c r="BD96" s="660"/>
      <c r="BE96" s="632" t="s">
        <v>13</v>
      </c>
      <c r="BF96" s="632"/>
      <c r="BG96" s="668">
        <f>BG95</f>
        <v>1785</v>
      </c>
      <c r="BH96" s="668"/>
    </row>
    <row r="97" spans="1:60" ht="14.25" customHeight="1">
      <c r="A97" s="659"/>
      <c r="B97" s="660"/>
      <c r="C97" s="660"/>
      <c r="D97" s="660"/>
      <c r="E97" s="660"/>
      <c r="F97" s="660"/>
      <c r="G97" s="665"/>
      <c r="H97" s="665"/>
      <c r="I97" s="666"/>
      <c r="J97" s="667"/>
      <c r="K97" s="659"/>
      <c r="L97" s="660"/>
      <c r="M97" s="660"/>
      <c r="N97" s="660"/>
      <c r="O97" s="660"/>
      <c r="P97" s="660"/>
      <c r="Q97" s="665"/>
      <c r="R97" s="665"/>
      <c r="S97" s="666"/>
      <c r="T97" s="667"/>
      <c r="U97" s="659"/>
      <c r="V97" s="660"/>
      <c r="W97" s="660"/>
      <c r="X97" s="660"/>
      <c r="Y97" s="660"/>
      <c r="Z97" s="660"/>
      <c r="AA97" s="774"/>
      <c r="AB97" s="774"/>
      <c r="AC97" s="666"/>
      <c r="AD97" s="667"/>
      <c r="AE97" s="659"/>
      <c r="AF97" s="660"/>
      <c r="AG97" s="660"/>
      <c r="AH97" s="660"/>
      <c r="AI97" s="660"/>
      <c r="AJ97" s="660"/>
      <c r="AK97" s="665"/>
      <c r="AL97" s="665"/>
      <c r="AM97" s="666"/>
      <c r="AN97" s="666"/>
      <c r="AO97" s="659"/>
      <c r="AP97" s="660"/>
      <c r="AQ97" s="660"/>
      <c r="AR97" s="660"/>
      <c r="AS97" s="660"/>
      <c r="AT97" s="660"/>
      <c r="AU97" s="665"/>
      <c r="AV97" s="665"/>
      <c r="AW97" s="666"/>
      <c r="AX97" s="667"/>
      <c r="AY97" s="659"/>
      <c r="AZ97" s="660"/>
      <c r="BA97" s="660"/>
      <c r="BB97" s="660"/>
      <c r="BC97" s="660"/>
      <c r="BD97" s="660"/>
      <c r="BE97" s="665"/>
      <c r="BF97" s="665"/>
      <c r="BG97" s="666"/>
      <c r="BH97" s="667"/>
    </row>
    <row r="98" spans="1:60" ht="14.25" customHeight="1">
      <c r="A98" s="632" t="s">
        <v>150</v>
      </c>
      <c r="B98" s="632"/>
      <c r="C98" s="632"/>
      <c r="D98" s="632"/>
      <c r="E98" s="632"/>
      <c r="F98" s="632"/>
      <c r="G98" s="632"/>
      <c r="H98" s="632"/>
      <c r="I98" s="668">
        <v>7000</v>
      </c>
      <c r="J98" s="668"/>
      <c r="K98" s="632" t="s">
        <v>150</v>
      </c>
      <c r="L98" s="632"/>
      <c r="M98" s="632"/>
      <c r="N98" s="632"/>
      <c r="O98" s="632"/>
      <c r="P98" s="632"/>
      <c r="Q98" s="632"/>
      <c r="R98" s="632"/>
      <c r="S98" s="668">
        <f>'[3]Hoja2'!$E$40</f>
        <v>0</v>
      </c>
      <c r="T98" s="668"/>
      <c r="U98" s="632" t="s">
        <v>150</v>
      </c>
      <c r="V98" s="632"/>
      <c r="W98" s="632"/>
      <c r="X98" s="632"/>
      <c r="Y98" s="632"/>
      <c r="Z98" s="632"/>
      <c r="AA98" s="632"/>
      <c r="AB98" s="632"/>
      <c r="AC98" s="668">
        <f>AC96+AC91+AC85+AC78</f>
        <v>53692.5</v>
      </c>
      <c r="AD98" s="668"/>
      <c r="AE98" s="632" t="s">
        <v>150</v>
      </c>
      <c r="AF98" s="632"/>
      <c r="AG98" s="632"/>
      <c r="AH98" s="632"/>
      <c r="AI98" s="632"/>
      <c r="AJ98" s="632"/>
      <c r="AK98" s="632"/>
      <c r="AL98" s="632"/>
      <c r="AM98" s="668">
        <f>'[3]Hoja1'!$L$60</f>
        <v>14607</v>
      </c>
      <c r="AN98" s="688"/>
      <c r="AO98" s="632" t="s">
        <v>150</v>
      </c>
      <c r="AP98" s="632"/>
      <c r="AQ98" s="632"/>
      <c r="AR98" s="632"/>
      <c r="AS98" s="632"/>
      <c r="AT98" s="632"/>
      <c r="AU98" s="632"/>
      <c r="AV98" s="632"/>
      <c r="AW98" s="668">
        <v>248000</v>
      </c>
      <c r="AX98" s="668"/>
      <c r="AY98" s="632" t="s">
        <v>150</v>
      </c>
      <c r="AZ98" s="632"/>
      <c r="BA98" s="632"/>
      <c r="BB98" s="632"/>
      <c r="BC98" s="632"/>
      <c r="BD98" s="632"/>
      <c r="BE98" s="632"/>
      <c r="BF98" s="632"/>
      <c r="BG98" s="668">
        <f>BG96+BG91+BG85+BG78+BG68</f>
        <v>8925</v>
      </c>
      <c r="BH98" s="668"/>
    </row>
    <row r="99" spans="1:60" ht="20.25">
      <c r="A99" s="710" t="s">
        <v>16</v>
      </c>
      <c r="B99" s="711"/>
      <c r="C99" s="711"/>
      <c r="D99" s="711"/>
      <c r="E99" s="711"/>
      <c r="F99" s="711"/>
      <c r="G99" s="711"/>
      <c r="H99" s="711"/>
      <c r="I99" s="711"/>
      <c r="J99" s="718"/>
      <c r="K99" s="710" t="s">
        <v>16</v>
      </c>
      <c r="L99" s="711"/>
      <c r="M99" s="711"/>
      <c r="N99" s="711"/>
      <c r="O99" s="711"/>
      <c r="P99" s="711"/>
      <c r="Q99" s="711"/>
      <c r="R99" s="711"/>
      <c r="S99" s="711"/>
      <c r="T99" s="718"/>
      <c r="U99" s="710" t="s">
        <v>16</v>
      </c>
      <c r="V99" s="711"/>
      <c r="W99" s="711"/>
      <c r="X99" s="711"/>
      <c r="Y99" s="711"/>
      <c r="Z99" s="711"/>
      <c r="AA99" s="711"/>
      <c r="AB99" s="711"/>
      <c r="AC99" s="711"/>
      <c r="AD99" s="718"/>
      <c r="AE99" s="710" t="s">
        <v>16</v>
      </c>
      <c r="AF99" s="711"/>
      <c r="AG99" s="711"/>
      <c r="AH99" s="711"/>
      <c r="AI99" s="711"/>
      <c r="AJ99" s="711"/>
      <c r="AK99" s="711"/>
      <c r="AL99" s="711"/>
      <c r="AM99" s="711"/>
      <c r="AN99" s="711"/>
      <c r="AO99" s="710" t="s">
        <v>16</v>
      </c>
      <c r="AP99" s="711"/>
      <c r="AQ99" s="711"/>
      <c r="AR99" s="711"/>
      <c r="AS99" s="711"/>
      <c r="AT99" s="711"/>
      <c r="AU99" s="711"/>
      <c r="AV99" s="711"/>
      <c r="AW99" s="711"/>
      <c r="AX99" s="718"/>
      <c r="AY99" s="710" t="s">
        <v>16</v>
      </c>
      <c r="AZ99" s="711"/>
      <c r="BA99" s="711"/>
      <c r="BB99" s="711"/>
      <c r="BC99" s="711"/>
      <c r="BD99" s="711"/>
      <c r="BE99" s="711"/>
      <c r="BF99" s="711"/>
      <c r="BG99" s="711"/>
      <c r="BH99" s="718"/>
    </row>
    <row r="100" spans="1:60" s="6" customFormat="1" ht="8.25" customHeight="1">
      <c r="A100" s="75"/>
      <c r="B100" s="11"/>
      <c r="C100" s="11"/>
      <c r="D100" s="11"/>
      <c r="E100" s="11"/>
      <c r="F100" s="11"/>
      <c r="G100" s="11"/>
      <c r="H100" s="11"/>
      <c r="I100" s="72"/>
      <c r="J100" s="89"/>
      <c r="K100" s="75"/>
      <c r="L100" s="11"/>
      <c r="M100" s="11"/>
      <c r="N100" s="11"/>
      <c r="O100" s="11"/>
      <c r="P100" s="11"/>
      <c r="Q100" s="11"/>
      <c r="R100" s="11"/>
      <c r="S100" s="11"/>
      <c r="T100" s="57"/>
      <c r="U100" s="75"/>
      <c r="V100" s="11"/>
      <c r="W100" s="11"/>
      <c r="X100" s="11"/>
      <c r="Y100" s="11"/>
      <c r="Z100" s="11"/>
      <c r="AA100" s="55"/>
      <c r="AB100" s="55"/>
      <c r="AC100" s="11"/>
      <c r="AD100" s="57"/>
      <c r="AE100" s="75"/>
      <c r="AF100" s="11"/>
      <c r="AG100" s="11"/>
      <c r="AH100" s="11"/>
      <c r="AI100" s="11"/>
      <c r="AJ100" s="11"/>
      <c r="AK100" s="11"/>
      <c r="AL100" s="11"/>
      <c r="AM100" s="11"/>
      <c r="AN100" s="11"/>
      <c r="AO100" s="75"/>
      <c r="AP100" s="11"/>
      <c r="AQ100" s="11"/>
      <c r="AR100" s="11"/>
      <c r="AS100" s="11"/>
      <c r="AT100" s="11"/>
      <c r="AU100" s="11"/>
      <c r="AV100" s="11"/>
      <c r="AW100" s="11"/>
      <c r="AX100" s="57"/>
      <c r="AY100" s="75"/>
      <c r="AZ100" s="11"/>
      <c r="BA100" s="11"/>
      <c r="BB100" s="11"/>
      <c r="BC100" s="11"/>
      <c r="BD100" s="11"/>
      <c r="BE100" s="11"/>
      <c r="BF100" s="11"/>
      <c r="BG100" s="11"/>
      <c r="BH100" s="57"/>
    </row>
    <row r="101" spans="1:60" ht="14.25" customHeight="1">
      <c r="A101" s="691" t="s">
        <v>4</v>
      </c>
      <c r="B101" s="691"/>
      <c r="C101" s="632" t="str">
        <f>$C$3</f>
        <v>READECUACIÓN SEDE SERVICIOS GENERALES</v>
      </c>
      <c r="D101" s="632"/>
      <c r="E101" s="632"/>
      <c r="F101" s="632"/>
      <c r="G101" s="632"/>
      <c r="H101" s="632"/>
      <c r="I101" s="632"/>
      <c r="J101" s="632"/>
      <c r="K101" s="691" t="s">
        <v>4</v>
      </c>
      <c r="L101" s="691"/>
      <c r="M101" s="632" t="str">
        <f>$C$3</f>
        <v>READECUACIÓN SEDE SERVICIOS GENERALES</v>
      </c>
      <c r="N101" s="632"/>
      <c r="O101" s="632"/>
      <c r="P101" s="632"/>
      <c r="Q101" s="632"/>
      <c r="R101" s="632"/>
      <c r="S101" s="632"/>
      <c r="T101" s="632"/>
      <c r="U101" s="691" t="s">
        <v>4</v>
      </c>
      <c r="V101" s="691"/>
      <c r="W101" s="632" t="str">
        <f>$C$3</f>
        <v>READECUACIÓN SEDE SERVICIOS GENERALES</v>
      </c>
      <c r="X101" s="632"/>
      <c r="Y101" s="632"/>
      <c r="Z101" s="632"/>
      <c r="AA101" s="632"/>
      <c r="AB101" s="632"/>
      <c r="AC101" s="632"/>
      <c r="AD101" s="632"/>
      <c r="AE101" s="691" t="s">
        <v>4</v>
      </c>
      <c r="AF101" s="691"/>
      <c r="AG101" s="632" t="str">
        <f>$C$3</f>
        <v>READECUACIÓN SEDE SERVICIOS GENERALES</v>
      </c>
      <c r="AH101" s="632"/>
      <c r="AI101" s="632"/>
      <c r="AJ101" s="632"/>
      <c r="AK101" s="632"/>
      <c r="AL101" s="632"/>
      <c r="AM101" s="632"/>
      <c r="AN101" s="679"/>
      <c r="AO101" s="691" t="s">
        <v>4</v>
      </c>
      <c r="AP101" s="691"/>
      <c r="AQ101" s="632" t="str">
        <f>$C$3</f>
        <v>READECUACIÓN SEDE SERVICIOS GENERALES</v>
      </c>
      <c r="AR101" s="632"/>
      <c r="AS101" s="632"/>
      <c r="AT101" s="632"/>
      <c r="AU101" s="632"/>
      <c r="AV101" s="632"/>
      <c r="AW101" s="632"/>
      <c r="AX101" s="632"/>
      <c r="AY101" s="691" t="s">
        <v>4</v>
      </c>
      <c r="AZ101" s="691"/>
      <c r="BA101" s="632" t="str">
        <f>$C$3</f>
        <v>READECUACIÓN SEDE SERVICIOS GENERALES</v>
      </c>
      <c r="BB101" s="632"/>
      <c r="BC101" s="632"/>
      <c r="BD101" s="632"/>
      <c r="BE101" s="632"/>
      <c r="BF101" s="632"/>
      <c r="BG101" s="632"/>
      <c r="BH101" s="632"/>
    </row>
    <row r="102" spans="1:60" ht="14.25" customHeight="1">
      <c r="A102" s="691" t="s">
        <v>5</v>
      </c>
      <c r="B102" s="691"/>
      <c r="C102" s="632" t="str">
        <f>$C$4</f>
        <v>UNIVERSIDAD DEL CAUCA -SERVICIOS GENERALES</v>
      </c>
      <c r="D102" s="632"/>
      <c r="E102" s="632"/>
      <c r="F102" s="632"/>
      <c r="G102" s="632"/>
      <c r="H102" s="632"/>
      <c r="I102" s="632"/>
      <c r="J102" s="632"/>
      <c r="K102" s="691" t="s">
        <v>5</v>
      </c>
      <c r="L102" s="691"/>
      <c r="M102" s="632" t="str">
        <f>$C$4</f>
        <v>UNIVERSIDAD DEL CAUCA -SERVICIOS GENERALES</v>
      </c>
      <c r="N102" s="632"/>
      <c r="O102" s="632"/>
      <c r="P102" s="632"/>
      <c r="Q102" s="632"/>
      <c r="R102" s="632"/>
      <c r="S102" s="632"/>
      <c r="T102" s="632"/>
      <c r="U102" s="691" t="s">
        <v>5</v>
      </c>
      <c r="V102" s="691"/>
      <c r="W102" s="632" t="str">
        <f>$C$4</f>
        <v>UNIVERSIDAD DEL CAUCA -SERVICIOS GENERALES</v>
      </c>
      <c r="X102" s="632"/>
      <c r="Y102" s="632"/>
      <c r="Z102" s="632"/>
      <c r="AA102" s="632"/>
      <c r="AB102" s="632"/>
      <c r="AC102" s="632"/>
      <c r="AD102" s="632"/>
      <c r="AE102" s="691" t="s">
        <v>5</v>
      </c>
      <c r="AF102" s="691"/>
      <c r="AG102" s="632" t="str">
        <f>$C$4</f>
        <v>UNIVERSIDAD DEL CAUCA -SERVICIOS GENERALES</v>
      </c>
      <c r="AH102" s="632"/>
      <c r="AI102" s="632"/>
      <c r="AJ102" s="632"/>
      <c r="AK102" s="632"/>
      <c r="AL102" s="632"/>
      <c r="AM102" s="632"/>
      <c r="AN102" s="679"/>
      <c r="AO102" s="691" t="s">
        <v>5</v>
      </c>
      <c r="AP102" s="691"/>
      <c r="AQ102" s="632" t="str">
        <f>$C$4</f>
        <v>UNIVERSIDAD DEL CAUCA -SERVICIOS GENERALES</v>
      </c>
      <c r="AR102" s="632"/>
      <c r="AS102" s="632"/>
      <c r="AT102" s="632"/>
      <c r="AU102" s="632"/>
      <c r="AV102" s="632"/>
      <c r="AW102" s="632"/>
      <c r="AX102" s="632"/>
      <c r="AY102" s="691" t="s">
        <v>5</v>
      </c>
      <c r="AZ102" s="691"/>
      <c r="BA102" s="632" t="str">
        <f>$C$4</f>
        <v>UNIVERSIDAD DEL CAUCA -SERVICIOS GENERALES</v>
      </c>
      <c r="BB102" s="632"/>
      <c r="BC102" s="632"/>
      <c r="BD102" s="632"/>
      <c r="BE102" s="632"/>
      <c r="BF102" s="632"/>
      <c r="BG102" s="632"/>
      <c r="BH102" s="632"/>
    </row>
    <row r="103" spans="1:60" ht="14.25" customHeight="1">
      <c r="A103" s="691" t="s">
        <v>17</v>
      </c>
      <c r="B103" s="691"/>
      <c r="C103" s="632" t="str">
        <f>$C$5</f>
        <v>UNIVERSIDAD DEL CAUCA</v>
      </c>
      <c r="D103" s="632"/>
      <c r="E103" s="632"/>
      <c r="F103" s="632"/>
      <c r="G103" s="632"/>
      <c r="H103" s="632"/>
      <c r="I103" s="632"/>
      <c r="J103" s="632"/>
      <c r="K103" s="691" t="s">
        <v>17</v>
      </c>
      <c r="L103" s="691"/>
      <c r="M103" s="632" t="str">
        <f>$C$5</f>
        <v>UNIVERSIDAD DEL CAUCA</v>
      </c>
      <c r="N103" s="632"/>
      <c r="O103" s="632"/>
      <c r="P103" s="632"/>
      <c r="Q103" s="632"/>
      <c r="R103" s="632"/>
      <c r="S103" s="632"/>
      <c r="T103" s="632"/>
      <c r="U103" s="691" t="s">
        <v>17</v>
      </c>
      <c r="V103" s="691"/>
      <c r="W103" s="632" t="str">
        <f>$C$5</f>
        <v>UNIVERSIDAD DEL CAUCA</v>
      </c>
      <c r="X103" s="632"/>
      <c r="Y103" s="632"/>
      <c r="Z103" s="632"/>
      <c r="AA103" s="632"/>
      <c r="AB103" s="632"/>
      <c r="AC103" s="632"/>
      <c r="AD103" s="632"/>
      <c r="AE103" s="691" t="s">
        <v>17</v>
      </c>
      <c r="AF103" s="691"/>
      <c r="AG103" s="632" t="str">
        <f>$C$5</f>
        <v>UNIVERSIDAD DEL CAUCA</v>
      </c>
      <c r="AH103" s="632"/>
      <c r="AI103" s="632"/>
      <c r="AJ103" s="632"/>
      <c r="AK103" s="632"/>
      <c r="AL103" s="632"/>
      <c r="AM103" s="632"/>
      <c r="AN103" s="679"/>
      <c r="AO103" s="691" t="s">
        <v>17</v>
      </c>
      <c r="AP103" s="691"/>
      <c r="AQ103" s="632" t="str">
        <f>$C$5</f>
        <v>UNIVERSIDAD DEL CAUCA</v>
      </c>
      <c r="AR103" s="632"/>
      <c r="AS103" s="632"/>
      <c r="AT103" s="632"/>
      <c r="AU103" s="632"/>
      <c r="AV103" s="632"/>
      <c r="AW103" s="632"/>
      <c r="AX103" s="632"/>
      <c r="AY103" s="691" t="s">
        <v>17</v>
      </c>
      <c r="AZ103" s="691"/>
      <c r="BA103" s="632" t="str">
        <f>$C$5</f>
        <v>UNIVERSIDAD DEL CAUCA</v>
      </c>
      <c r="BB103" s="632"/>
      <c r="BC103" s="632"/>
      <c r="BD103" s="632"/>
      <c r="BE103" s="632"/>
      <c r="BF103" s="632"/>
      <c r="BG103" s="632"/>
      <c r="BH103" s="632"/>
    </row>
    <row r="104" spans="1:60" ht="14.25" customHeight="1">
      <c r="A104" s="677" t="s">
        <v>18</v>
      </c>
      <c r="B104" s="651"/>
      <c r="C104" s="679" t="str">
        <f>$C$6</f>
        <v>ING. JOHN JAIRO LEDEZMA SOLANO</v>
      </c>
      <c r="D104" s="653"/>
      <c r="E104" s="653"/>
      <c r="F104" s="653"/>
      <c r="G104" s="653"/>
      <c r="H104" s="653"/>
      <c r="I104" s="653"/>
      <c r="J104" s="680"/>
      <c r="K104" s="677" t="s">
        <v>18</v>
      </c>
      <c r="L104" s="651"/>
      <c r="M104" s="679" t="str">
        <f>$C$6</f>
        <v>ING. JOHN JAIRO LEDEZMA SOLANO</v>
      </c>
      <c r="N104" s="653"/>
      <c r="O104" s="653"/>
      <c r="P104" s="653"/>
      <c r="Q104" s="653"/>
      <c r="R104" s="653"/>
      <c r="S104" s="653"/>
      <c r="T104" s="680"/>
      <c r="U104" s="677" t="s">
        <v>18</v>
      </c>
      <c r="V104" s="651"/>
      <c r="W104" s="679" t="str">
        <f>$C$6</f>
        <v>ING. JOHN JAIRO LEDEZMA SOLANO</v>
      </c>
      <c r="X104" s="653"/>
      <c r="Y104" s="653"/>
      <c r="Z104" s="653"/>
      <c r="AA104" s="653"/>
      <c r="AB104" s="653"/>
      <c r="AC104" s="653"/>
      <c r="AD104" s="680"/>
      <c r="AE104" s="677" t="s">
        <v>18</v>
      </c>
      <c r="AF104" s="651"/>
      <c r="AG104" s="679" t="str">
        <f>$C$6</f>
        <v>ING. JOHN JAIRO LEDEZMA SOLANO</v>
      </c>
      <c r="AH104" s="653"/>
      <c r="AI104" s="653"/>
      <c r="AJ104" s="653"/>
      <c r="AK104" s="653"/>
      <c r="AL104" s="653"/>
      <c r="AM104" s="653"/>
      <c r="AN104" s="653"/>
      <c r="AO104" s="677" t="s">
        <v>18</v>
      </c>
      <c r="AP104" s="651"/>
      <c r="AQ104" s="679" t="str">
        <f>$C$6</f>
        <v>ING. JOHN JAIRO LEDEZMA SOLANO</v>
      </c>
      <c r="AR104" s="653"/>
      <c r="AS104" s="653"/>
      <c r="AT104" s="653"/>
      <c r="AU104" s="653"/>
      <c r="AV104" s="653"/>
      <c r="AW104" s="653"/>
      <c r="AX104" s="680"/>
      <c r="AY104" s="677" t="s">
        <v>18</v>
      </c>
      <c r="AZ104" s="651"/>
      <c r="BA104" s="679" t="str">
        <f>$C$6</f>
        <v>ING. JOHN JAIRO LEDEZMA SOLANO</v>
      </c>
      <c r="BB104" s="653"/>
      <c r="BC104" s="653"/>
      <c r="BD104" s="653"/>
      <c r="BE104" s="653"/>
      <c r="BF104" s="653"/>
      <c r="BG104" s="653"/>
      <c r="BH104" s="680"/>
    </row>
    <row r="105" spans="1:60" ht="14.25" customHeight="1">
      <c r="A105" s="691" t="s">
        <v>6</v>
      </c>
      <c r="B105" s="691"/>
      <c r="C105" s="713" t="str">
        <f>$C$7</f>
        <v>FEBRERO DE 2011</v>
      </c>
      <c r="D105" s="714"/>
      <c r="E105" s="714"/>
      <c r="F105" s="712" t="str">
        <f>$F$7</f>
        <v>MP 19202-128892 CAU</v>
      </c>
      <c r="G105" s="712"/>
      <c r="H105" s="712"/>
      <c r="I105" s="712"/>
      <c r="J105" s="712"/>
      <c r="K105" s="691" t="s">
        <v>6</v>
      </c>
      <c r="L105" s="691"/>
      <c r="M105" s="713" t="str">
        <f>$C$7</f>
        <v>FEBRERO DE 2011</v>
      </c>
      <c r="N105" s="714"/>
      <c r="O105" s="714"/>
      <c r="P105" s="712" t="str">
        <f>$F$7</f>
        <v>MP 19202-128892 CAU</v>
      </c>
      <c r="Q105" s="712"/>
      <c r="R105" s="712"/>
      <c r="S105" s="712"/>
      <c r="T105" s="712"/>
      <c r="U105" s="691" t="s">
        <v>6</v>
      </c>
      <c r="V105" s="691"/>
      <c r="W105" s="713" t="str">
        <f>$C$7</f>
        <v>FEBRERO DE 2011</v>
      </c>
      <c r="X105" s="714"/>
      <c r="Y105" s="714"/>
      <c r="Z105" s="712" t="str">
        <f>$F$7</f>
        <v>MP 19202-128892 CAU</v>
      </c>
      <c r="AA105" s="712"/>
      <c r="AB105" s="712"/>
      <c r="AC105" s="712"/>
      <c r="AD105" s="712"/>
      <c r="AE105" s="691" t="s">
        <v>6</v>
      </c>
      <c r="AF105" s="691"/>
      <c r="AG105" s="713" t="str">
        <f>$C$7</f>
        <v>FEBRERO DE 2011</v>
      </c>
      <c r="AH105" s="714"/>
      <c r="AI105" s="714"/>
      <c r="AJ105" s="712" t="str">
        <f>$F$7</f>
        <v>MP 19202-128892 CAU</v>
      </c>
      <c r="AK105" s="712"/>
      <c r="AL105" s="712"/>
      <c r="AM105" s="712"/>
      <c r="AN105" s="713"/>
      <c r="AO105" s="691" t="s">
        <v>6</v>
      </c>
      <c r="AP105" s="691"/>
      <c r="AQ105" s="713" t="str">
        <f>$C$7</f>
        <v>FEBRERO DE 2011</v>
      </c>
      <c r="AR105" s="714"/>
      <c r="AS105" s="714"/>
      <c r="AT105" s="712" t="str">
        <f>$F$7</f>
        <v>MP 19202-128892 CAU</v>
      </c>
      <c r="AU105" s="712"/>
      <c r="AV105" s="712"/>
      <c r="AW105" s="712"/>
      <c r="AX105" s="712"/>
      <c r="AY105" s="691" t="s">
        <v>6</v>
      </c>
      <c r="AZ105" s="691"/>
      <c r="BA105" s="713" t="str">
        <f>$C$7</f>
        <v>FEBRERO DE 2011</v>
      </c>
      <c r="BB105" s="714"/>
      <c r="BC105" s="714"/>
      <c r="BD105" s="712" t="str">
        <f>$F$7</f>
        <v>MP 19202-128892 CAU</v>
      </c>
      <c r="BE105" s="712"/>
      <c r="BF105" s="712"/>
      <c r="BG105" s="712"/>
      <c r="BH105" s="712"/>
    </row>
    <row r="106" spans="2:60" ht="4.5" customHeight="1">
      <c r="B106" s="77"/>
      <c r="C106" s="77"/>
      <c r="D106" s="77"/>
      <c r="E106" s="77"/>
      <c r="F106" s="77"/>
      <c r="G106" s="77"/>
      <c r="K106" s="76"/>
      <c r="L106" s="77"/>
      <c r="M106" s="77"/>
      <c r="N106" s="77"/>
      <c r="O106" s="77"/>
      <c r="P106" s="77"/>
      <c r="Q106" s="77"/>
      <c r="R106" s="7"/>
      <c r="S106" s="7"/>
      <c r="T106" s="111"/>
      <c r="V106" s="77"/>
      <c r="W106" s="77"/>
      <c r="X106" s="77"/>
      <c r="Y106" s="77"/>
      <c r="Z106" s="77"/>
      <c r="AA106" s="109"/>
      <c r="AE106" s="76"/>
      <c r="AF106" s="77"/>
      <c r="AG106" s="77"/>
      <c r="AH106" s="77"/>
      <c r="AI106" s="77"/>
      <c r="AJ106" s="77"/>
      <c r="AK106" s="77"/>
      <c r="AL106" s="7"/>
      <c r="AM106" s="7"/>
      <c r="AN106" s="7"/>
      <c r="AO106" s="76"/>
      <c r="AP106" s="77"/>
      <c r="AQ106" s="77"/>
      <c r="AR106" s="77"/>
      <c r="AS106" s="77"/>
      <c r="AT106" s="77"/>
      <c r="AU106" s="77"/>
      <c r="AV106" s="7"/>
      <c r="AW106" s="7"/>
      <c r="AX106" s="111"/>
      <c r="AY106" s="76"/>
      <c r="AZ106" s="77"/>
      <c r="BA106" s="77"/>
      <c r="BB106" s="77"/>
      <c r="BC106" s="77"/>
      <c r="BD106" s="77"/>
      <c r="BE106" s="77"/>
      <c r="BF106" s="7"/>
      <c r="BG106" s="7"/>
      <c r="BH106" s="111"/>
    </row>
    <row r="107" spans="1:60" ht="14.25" customHeight="1">
      <c r="A107" s="5" t="s">
        <v>9</v>
      </c>
      <c r="B107" s="722" t="s">
        <v>8</v>
      </c>
      <c r="C107" s="632" t="str">
        <f>'CONTENIDO GENERAL'!$B$11</f>
        <v>PRELIMINARES</v>
      </c>
      <c r="D107" s="632"/>
      <c r="E107" s="632"/>
      <c r="F107" s="722" t="s">
        <v>10</v>
      </c>
      <c r="G107" s="722" t="str">
        <f>'CONTENIDO GENERAL'!C14</f>
        <v>M²</v>
      </c>
      <c r="H107" s="705" t="s">
        <v>24</v>
      </c>
      <c r="I107" s="678"/>
      <c r="J107" s="706"/>
      <c r="K107" s="5" t="s">
        <v>9</v>
      </c>
      <c r="L107" s="722" t="s">
        <v>8</v>
      </c>
      <c r="M107" s="632" t="str">
        <f>'CONTENIDO GENERAL'!$B$43</f>
        <v>ESTRUCTURA </v>
      </c>
      <c r="N107" s="632"/>
      <c r="O107" s="632"/>
      <c r="P107" s="722" t="s">
        <v>10</v>
      </c>
      <c r="Q107" s="722" t="str">
        <f>'CONTENIDO GENERAL'!C46</f>
        <v>ML</v>
      </c>
      <c r="R107" s="705" t="s">
        <v>24</v>
      </c>
      <c r="S107" s="678"/>
      <c r="T107" s="706"/>
      <c r="U107" s="5" t="s">
        <v>9</v>
      </c>
      <c r="V107" s="722" t="s">
        <v>8</v>
      </c>
      <c r="W107" s="632" t="str">
        <f>'CONTENIDO GENERAL'!$B$57</f>
        <v>MAMPOSTERIA</v>
      </c>
      <c r="X107" s="632"/>
      <c r="Y107" s="632"/>
      <c r="Z107" s="722" t="s">
        <v>10</v>
      </c>
      <c r="AA107" s="716" t="str">
        <f>'CONTENIDO GENERAL'!C60</f>
        <v>M²</v>
      </c>
      <c r="AB107" s="705" t="s">
        <v>24</v>
      </c>
      <c r="AC107" s="678"/>
      <c r="AD107" s="706"/>
      <c r="AE107" s="5" t="s">
        <v>9</v>
      </c>
      <c r="AF107" s="722" t="s">
        <v>8</v>
      </c>
      <c r="AG107" s="632" t="str">
        <f>'CONTENIDO GENERAL'!$B$65</f>
        <v>PISOS </v>
      </c>
      <c r="AH107" s="632"/>
      <c r="AI107" s="632"/>
      <c r="AJ107" s="722" t="s">
        <v>10</v>
      </c>
      <c r="AK107" s="722" t="str">
        <f>'CONTENIDO GENERAL'!C68</f>
        <v>M²</v>
      </c>
      <c r="AL107" s="705" t="s">
        <v>24</v>
      </c>
      <c r="AM107" s="678"/>
      <c r="AN107" s="678"/>
      <c r="AO107" s="5" t="s">
        <v>9</v>
      </c>
      <c r="AP107" s="722" t="s">
        <v>8</v>
      </c>
      <c r="AQ107" s="632" t="str">
        <f>'CONTENIDO GENERAL'!$B$72</f>
        <v>CARPINTERIA METALICA</v>
      </c>
      <c r="AR107" s="632"/>
      <c r="AS107" s="632"/>
      <c r="AT107" s="722" t="s">
        <v>10</v>
      </c>
      <c r="AU107" s="722" t="str">
        <f>'CONTENIDO GENERAL'!C75</f>
        <v>UND</v>
      </c>
      <c r="AV107" s="705" t="s">
        <v>24</v>
      </c>
      <c r="AW107" s="678"/>
      <c r="AX107" s="706"/>
      <c r="AY107" s="5" t="s">
        <v>9</v>
      </c>
      <c r="AZ107" s="722" t="s">
        <v>8</v>
      </c>
      <c r="BA107" s="632" t="str">
        <f>'CONTENIDO GENERAL'!$B$81</f>
        <v>MANTENIMIENTO Y LIMPIEZA</v>
      </c>
      <c r="BB107" s="632"/>
      <c r="BC107" s="632"/>
      <c r="BD107" s="722" t="s">
        <v>10</v>
      </c>
      <c r="BE107" s="722" t="str">
        <f>'CONTENIDO GENERAL'!C83</f>
        <v>ML</v>
      </c>
      <c r="BF107" s="705" t="s">
        <v>24</v>
      </c>
      <c r="BG107" s="678"/>
      <c r="BH107" s="706"/>
    </row>
    <row r="108" spans="1:60" ht="14.25" customHeight="1">
      <c r="A108" s="64">
        <f>'CONTENIDO GENERAL'!$A$11</f>
        <v>1</v>
      </c>
      <c r="B108" s="723"/>
      <c r="C108" s="632"/>
      <c r="D108" s="632"/>
      <c r="E108" s="632"/>
      <c r="F108" s="723"/>
      <c r="G108" s="723"/>
      <c r="H108" s="1">
        <v>3</v>
      </c>
      <c r="I108" s="73" t="s">
        <v>25</v>
      </c>
      <c r="J108" s="74">
        <f>$J$10</f>
        <v>10</v>
      </c>
      <c r="K108" s="64">
        <f>'CONTENIDO GENERAL'!$A$43</f>
        <v>4</v>
      </c>
      <c r="L108" s="723"/>
      <c r="M108" s="632"/>
      <c r="N108" s="632"/>
      <c r="O108" s="632"/>
      <c r="P108" s="723"/>
      <c r="Q108" s="723"/>
      <c r="R108" s="1"/>
      <c r="S108" s="4" t="s">
        <v>25</v>
      </c>
      <c r="T108" s="96"/>
      <c r="U108" s="64">
        <f>'CONTENIDO GENERAL'!$A$57</f>
        <v>5</v>
      </c>
      <c r="V108" s="723"/>
      <c r="W108" s="632"/>
      <c r="X108" s="632"/>
      <c r="Y108" s="632"/>
      <c r="Z108" s="723"/>
      <c r="AA108" s="717"/>
      <c r="AB108" s="102"/>
      <c r="AC108" s="4" t="s">
        <v>25</v>
      </c>
      <c r="AD108" s="96"/>
      <c r="AE108" s="64">
        <f>'CONTENIDO GENERAL'!$A$65</f>
        <v>6</v>
      </c>
      <c r="AF108" s="723"/>
      <c r="AG108" s="632"/>
      <c r="AH108" s="632"/>
      <c r="AI108" s="632"/>
      <c r="AJ108" s="723"/>
      <c r="AK108" s="723"/>
      <c r="AL108" s="1"/>
      <c r="AM108" s="4" t="s">
        <v>25</v>
      </c>
      <c r="AN108" s="4"/>
      <c r="AO108" s="64">
        <f>'CONTENIDO GENERAL'!$A$72</f>
        <v>7</v>
      </c>
      <c r="AP108" s="723"/>
      <c r="AQ108" s="632"/>
      <c r="AR108" s="632"/>
      <c r="AS108" s="632"/>
      <c r="AT108" s="723"/>
      <c r="AU108" s="723"/>
      <c r="AV108" s="1"/>
      <c r="AW108" s="4" t="s">
        <v>25</v>
      </c>
      <c r="AX108" s="96"/>
      <c r="AY108" s="64">
        <f>'CONTENIDO GENERAL'!$A$77</f>
        <v>8</v>
      </c>
      <c r="AZ108" s="723"/>
      <c r="BA108" s="632"/>
      <c r="BB108" s="632"/>
      <c r="BC108" s="632"/>
      <c r="BD108" s="723"/>
      <c r="BE108" s="723"/>
      <c r="BF108" s="1"/>
      <c r="BG108" s="4" t="s">
        <v>25</v>
      </c>
      <c r="BH108" s="96"/>
    </row>
    <row r="109" spans="1:60" ht="14.25" customHeight="1">
      <c r="A109" s="5" t="s">
        <v>9</v>
      </c>
      <c r="B109" s="722" t="s">
        <v>7</v>
      </c>
      <c r="C109" s="748" t="str">
        <f>'CONTENIDO GENERAL'!B14</f>
        <v>RETIRO DE PISO EN BALDOSA</v>
      </c>
      <c r="D109" s="749"/>
      <c r="E109" s="750"/>
      <c r="F109" s="679" t="s">
        <v>23</v>
      </c>
      <c r="G109" s="680"/>
      <c r="H109" s="705"/>
      <c r="I109" s="678"/>
      <c r="J109" s="706"/>
      <c r="K109" s="5" t="s">
        <v>9</v>
      </c>
      <c r="L109" s="722" t="s">
        <v>7</v>
      </c>
      <c r="M109" s="801" t="str">
        <f>'CONTENIDO GENERAL'!B46</f>
        <v>VIGA DE CIMENTACION EN CONCRETO REFORZADO DE 30X 30 INCLUYE FORMALETA, CONCRETO DE 3000PSI Y ACERO DE (4200KG/CM2)</v>
      </c>
      <c r="N109" s="802"/>
      <c r="O109" s="803"/>
      <c r="P109" s="679" t="s">
        <v>23</v>
      </c>
      <c r="Q109" s="680"/>
      <c r="R109" s="705"/>
      <c r="S109" s="678"/>
      <c r="T109" s="706"/>
      <c r="U109" s="5" t="s">
        <v>9</v>
      </c>
      <c r="V109" s="722" t="s">
        <v>7</v>
      </c>
      <c r="W109" s="748" t="str">
        <f>'CONTENIDO GENERAL'!B60</f>
        <v>REPELLO MUROS MORTEROS 1:3</v>
      </c>
      <c r="X109" s="749"/>
      <c r="Y109" s="750"/>
      <c r="Z109" s="679" t="s">
        <v>23</v>
      </c>
      <c r="AA109" s="680"/>
      <c r="AB109" s="705"/>
      <c r="AC109" s="678"/>
      <c r="AD109" s="706"/>
      <c r="AE109" s="5" t="s">
        <v>9</v>
      </c>
      <c r="AF109" s="722" t="s">
        <v>7</v>
      </c>
      <c r="AG109" s="739" t="str">
        <f>'CONTENIDO GENERAL'!B68</f>
        <v>PISO EN TABLON DE 30x30cm y 12mm DE ESPESOR CON MORTERODE NIVELACION 1:3  1/4x26 Y NARIZ EN "L" ESPECIAL COLOR ARENA TIPO MOORE O SIMILAR)
</v>
      </c>
      <c r="AH109" s="740"/>
      <c r="AI109" s="741"/>
      <c r="AJ109" s="679" t="s">
        <v>23</v>
      </c>
      <c r="AK109" s="680"/>
      <c r="AL109" s="705"/>
      <c r="AM109" s="678"/>
      <c r="AN109" s="678"/>
      <c r="AO109" s="5" t="s">
        <v>9</v>
      </c>
      <c r="AP109" s="722" t="s">
        <v>7</v>
      </c>
      <c r="AQ109" s="739" t="str">
        <f>'CONTENIDO GENERAL'!B75</f>
        <v>SUMINISTRO E INSTALACION VENTANA EN ALUMINIO ANODIZADO  NATURAL EN MATERIAL DE  VIDRIO EN 5MM TEMPLADO.</v>
      </c>
      <c r="AR109" s="740"/>
      <c r="AS109" s="741"/>
      <c r="AT109" s="679" t="s">
        <v>23</v>
      </c>
      <c r="AU109" s="680"/>
      <c r="AV109" s="705"/>
      <c r="AW109" s="678"/>
      <c r="AX109" s="706"/>
      <c r="AY109" s="5" t="s">
        <v>9</v>
      </c>
      <c r="AZ109" s="722" t="s">
        <v>7</v>
      </c>
      <c r="BA109" s="739" t="str">
        <f>'CONTENIDO GENERAL'!B83</f>
        <v>MANTENIMIENTO CANALES</v>
      </c>
      <c r="BB109" s="740"/>
      <c r="BC109" s="741"/>
      <c r="BD109" s="679" t="s">
        <v>23</v>
      </c>
      <c r="BE109" s="680"/>
      <c r="BF109" s="705"/>
      <c r="BG109" s="678"/>
      <c r="BH109" s="706"/>
    </row>
    <row r="110" spans="1:60" ht="31.5" customHeight="1">
      <c r="A110" s="65">
        <f>'CONTENIDO GENERAL'!A14</f>
        <v>1.03</v>
      </c>
      <c r="B110" s="723"/>
      <c r="C110" s="751"/>
      <c r="D110" s="752"/>
      <c r="E110" s="753"/>
      <c r="F110" s="707"/>
      <c r="G110" s="708"/>
      <c r="H110" s="708"/>
      <c r="I110" s="708"/>
      <c r="J110" s="709"/>
      <c r="K110" s="65">
        <f>'CONTENIDO GENERAL'!A46</f>
        <v>4.029999999999999</v>
      </c>
      <c r="L110" s="723"/>
      <c r="M110" s="804"/>
      <c r="N110" s="805"/>
      <c r="O110" s="806"/>
      <c r="P110" s="707"/>
      <c r="Q110" s="708"/>
      <c r="R110" s="708"/>
      <c r="S110" s="708"/>
      <c r="T110" s="709"/>
      <c r="U110" s="65">
        <f>'CONTENIDO GENERAL'!A60</f>
        <v>5.029999999999999</v>
      </c>
      <c r="V110" s="723"/>
      <c r="W110" s="751"/>
      <c r="X110" s="752"/>
      <c r="Y110" s="753"/>
      <c r="Z110" s="707"/>
      <c r="AA110" s="708"/>
      <c r="AB110" s="708"/>
      <c r="AC110" s="708"/>
      <c r="AD110" s="709"/>
      <c r="AE110" s="65">
        <f>'CONTENIDO GENERAL'!A68</f>
        <v>6.029999999999999</v>
      </c>
      <c r="AF110" s="723"/>
      <c r="AG110" s="742"/>
      <c r="AH110" s="743"/>
      <c r="AI110" s="744"/>
      <c r="AJ110" s="707"/>
      <c r="AK110" s="708"/>
      <c r="AL110" s="708"/>
      <c r="AM110" s="708"/>
      <c r="AN110" s="708"/>
      <c r="AO110" s="65">
        <f>'CONTENIDO GENERAL'!A75</f>
        <v>7.029999999999999</v>
      </c>
      <c r="AP110" s="723"/>
      <c r="AQ110" s="742"/>
      <c r="AR110" s="743"/>
      <c r="AS110" s="744"/>
      <c r="AT110" s="707"/>
      <c r="AU110" s="708"/>
      <c r="AV110" s="708"/>
      <c r="AW110" s="708"/>
      <c r="AX110" s="709"/>
      <c r="AY110" s="65">
        <f>'CONTENIDO GENERAL'!A82</f>
        <v>9.01</v>
      </c>
      <c r="AZ110" s="723"/>
      <c r="BA110" s="742"/>
      <c r="BB110" s="743"/>
      <c r="BC110" s="744"/>
      <c r="BD110" s="707"/>
      <c r="BE110" s="708"/>
      <c r="BF110" s="708"/>
      <c r="BG110" s="708"/>
      <c r="BH110" s="709"/>
    </row>
    <row r="111" spans="11:60" ht="3.75" customHeight="1">
      <c r="K111" s="76"/>
      <c r="L111" s="7"/>
      <c r="M111" s="7"/>
      <c r="N111" s="7"/>
      <c r="O111" s="7"/>
      <c r="P111" s="7"/>
      <c r="Q111" s="7"/>
      <c r="R111" s="7"/>
      <c r="S111" s="7"/>
      <c r="T111" s="111"/>
      <c r="AE111" s="76"/>
      <c r="AF111" s="7"/>
      <c r="AG111" s="7"/>
      <c r="AH111" s="7"/>
      <c r="AI111" s="7"/>
      <c r="AJ111" s="7"/>
      <c r="AK111" s="7"/>
      <c r="AL111" s="7"/>
      <c r="AM111" s="7"/>
      <c r="AN111" s="7"/>
      <c r="AO111" s="76"/>
      <c r="AP111" s="7"/>
      <c r="AQ111" s="7"/>
      <c r="AR111" s="7"/>
      <c r="AS111" s="7"/>
      <c r="AT111" s="7"/>
      <c r="AU111" s="7"/>
      <c r="AV111" s="7"/>
      <c r="AW111" s="7"/>
      <c r="AX111" s="111"/>
      <c r="AY111" s="76"/>
      <c r="AZ111" s="7"/>
      <c r="BA111" s="7"/>
      <c r="BB111" s="7"/>
      <c r="BC111" s="7"/>
      <c r="BD111" s="7"/>
      <c r="BE111" s="7"/>
      <c r="BF111" s="7"/>
      <c r="BG111" s="7"/>
      <c r="BH111" s="111"/>
    </row>
    <row r="112" spans="1:60" ht="18">
      <c r="A112" s="737" t="s">
        <v>28</v>
      </c>
      <c r="B112" s="738"/>
      <c r="K112" s="737" t="s">
        <v>28</v>
      </c>
      <c r="L112" s="738"/>
      <c r="M112" s="7"/>
      <c r="N112" s="7"/>
      <c r="O112" s="7"/>
      <c r="P112" s="7"/>
      <c r="Q112" s="7"/>
      <c r="R112" s="7"/>
      <c r="S112" s="7"/>
      <c r="T112" s="111"/>
      <c r="U112" s="737" t="s">
        <v>28</v>
      </c>
      <c r="V112" s="738"/>
      <c r="AE112" s="737" t="s">
        <v>28</v>
      </c>
      <c r="AF112" s="738"/>
      <c r="AG112" s="7"/>
      <c r="AH112" s="7"/>
      <c r="AI112" s="7"/>
      <c r="AJ112" s="7"/>
      <c r="AK112" s="7"/>
      <c r="AL112" s="7"/>
      <c r="AM112" s="7"/>
      <c r="AN112" s="7"/>
      <c r="AO112" s="737" t="s">
        <v>28</v>
      </c>
      <c r="AP112" s="738"/>
      <c r="AQ112" s="7"/>
      <c r="AR112" s="7"/>
      <c r="AS112" s="7"/>
      <c r="AT112" s="7"/>
      <c r="AU112" s="7"/>
      <c r="AV112" s="7"/>
      <c r="AW112" s="7"/>
      <c r="AX112" s="111"/>
      <c r="AY112" s="737" t="s">
        <v>28</v>
      </c>
      <c r="AZ112" s="738"/>
      <c r="BA112" s="7"/>
      <c r="BB112" s="7"/>
      <c r="BC112" s="7"/>
      <c r="BD112" s="7"/>
      <c r="BE112" s="7"/>
      <c r="BF112" s="7"/>
      <c r="BG112" s="7"/>
      <c r="BH112" s="111"/>
    </row>
    <row r="113" spans="1:60" ht="33" customHeight="1">
      <c r="A113" s="643" t="s">
        <v>26</v>
      </c>
      <c r="B113" s="643"/>
      <c r="C113" s="643"/>
      <c r="D113" s="52" t="s">
        <v>29</v>
      </c>
      <c r="E113" s="724" t="s">
        <v>14</v>
      </c>
      <c r="F113" s="725"/>
      <c r="G113" s="724" t="s">
        <v>12</v>
      </c>
      <c r="H113" s="725"/>
      <c r="I113" s="635" t="s">
        <v>11</v>
      </c>
      <c r="J113" s="637"/>
      <c r="K113" s="643" t="s">
        <v>26</v>
      </c>
      <c r="L113" s="643"/>
      <c r="M113" s="643"/>
      <c r="N113" s="52" t="s">
        <v>29</v>
      </c>
      <c r="O113" s="724" t="s">
        <v>14</v>
      </c>
      <c r="P113" s="725"/>
      <c r="Q113" s="724" t="s">
        <v>12</v>
      </c>
      <c r="R113" s="725"/>
      <c r="S113" s="643" t="s">
        <v>11</v>
      </c>
      <c r="T113" s="643"/>
      <c r="U113" s="643" t="s">
        <v>26</v>
      </c>
      <c r="V113" s="643"/>
      <c r="W113" s="643"/>
      <c r="X113" s="52" t="s">
        <v>29</v>
      </c>
      <c r="Y113" s="724" t="s">
        <v>14</v>
      </c>
      <c r="Z113" s="725"/>
      <c r="AA113" s="644" t="s">
        <v>12</v>
      </c>
      <c r="AB113" s="645"/>
      <c r="AC113" s="643" t="s">
        <v>11</v>
      </c>
      <c r="AD113" s="643"/>
      <c r="AE113" s="643" t="s">
        <v>26</v>
      </c>
      <c r="AF113" s="643"/>
      <c r="AG113" s="643"/>
      <c r="AH113" s="52" t="s">
        <v>29</v>
      </c>
      <c r="AI113" s="724" t="s">
        <v>14</v>
      </c>
      <c r="AJ113" s="725"/>
      <c r="AK113" s="724" t="s">
        <v>12</v>
      </c>
      <c r="AL113" s="725"/>
      <c r="AM113" s="643" t="s">
        <v>11</v>
      </c>
      <c r="AN113" s="635"/>
      <c r="AO113" s="643" t="s">
        <v>26</v>
      </c>
      <c r="AP113" s="643"/>
      <c r="AQ113" s="643"/>
      <c r="AR113" s="52" t="s">
        <v>29</v>
      </c>
      <c r="AS113" s="724" t="s">
        <v>14</v>
      </c>
      <c r="AT113" s="725"/>
      <c r="AU113" s="724" t="s">
        <v>12</v>
      </c>
      <c r="AV113" s="725"/>
      <c r="AW113" s="643" t="s">
        <v>11</v>
      </c>
      <c r="AX113" s="643"/>
      <c r="AY113" s="643" t="s">
        <v>26</v>
      </c>
      <c r="AZ113" s="643"/>
      <c r="BA113" s="643"/>
      <c r="BB113" s="52" t="s">
        <v>29</v>
      </c>
      <c r="BC113" s="724" t="s">
        <v>14</v>
      </c>
      <c r="BD113" s="725"/>
      <c r="BE113" s="724" t="s">
        <v>12</v>
      </c>
      <c r="BF113" s="725"/>
      <c r="BG113" s="643" t="s">
        <v>11</v>
      </c>
      <c r="BH113" s="643"/>
    </row>
    <row r="114" spans="1:60" ht="14.25" customHeight="1">
      <c r="A114" s="692" t="s">
        <v>81</v>
      </c>
      <c r="B114" s="696"/>
      <c r="C114" s="693"/>
      <c r="D114" s="53" t="s">
        <v>43</v>
      </c>
      <c r="E114" s="654"/>
      <c r="F114" s="655"/>
      <c r="G114" s="654"/>
      <c r="H114" s="655"/>
      <c r="I114" s="646">
        <f>I140*0.05</f>
        <v>202.5</v>
      </c>
      <c r="J114" s="647"/>
      <c r="K114" s="731" t="s">
        <v>82</v>
      </c>
      <c r="L114" s="732"/>
      <c r="M114" s="733"/>
      <c r="N114" s="53" t="s">
        <v>43</v>
      </c>
      <c r="O114" s="654"/>
      <c r="P114" s="655"/>
      <c r="Q114" s="654"/>
      <c r="R114" s="655"/>
      <c r="S114" s="646">
        <f>0.05*S140</f>
        <v>405</v>
      </c>
      <c r="T114" s="647"/>
      <c r="U114" s="731" t="s">
        <v>82</v>
      </c>
      <c r="V114" s="732"/>
      <c r="W114" s="733"/>
      <c r="X114" s="53" t="s">
        <v>43</v>
      </c>
      <c r="Y114" s="654"/>
      <c r="Z114" s="655"/>
      <c r="AA114" s="760"/>
      <c r="AB114" s="761"/>
      <c r="AC114" s="646">
        <f>0.05*AC140</f>
        <v>135</v>
      </c>
      <c r="AD114" s="647"/>
      <c r="AE114" s="731" t="s">
        <v>82</v>
      </c>
      <c r="AF114" s="732"/>
      <c r="AG114" s="733"/>
      <c r="AH114" s="53" t="s">
        <v>43</v>
      </c>
      <c r="AI114" s="654">
        <f>'$MATERIALES'!C249</f>
        <v>0</v>
      </c>
      <c r="AJ114" s="655"/>
      <c r="AK114" s="648"/>
      <c r="AL114" s="648"/>
      <c r="AM114" s="646">
        <f>0.05*AM140</f>
        <v>450</v>
      </c>
      <c r="AN114" s="694"/>
      <c r="AO114" s="731" t="s">
        <v>82</v>
      </c>
      <c r="AP114" s="732"/>
      <c r="AQ114" s="733"/>
      <c r="AR114" s="53" t="s">
        <v>43</v>
      </c>
      <c r="AS114" s="654">
        <f>'$MATERIALES'!C393</f>
        <v>0</v>
      </c>
      <c r="AT114" s="655"/>
      <c r="AU114" s="648"/>
      <c r="AV114" s="648"/>
      <c r="AW114" s="646">
        <f>0.05*AW140</f>
        <v>787.5</v>
      </c>
      <c r="AX114" s="647"/>
      <c r="AY114" s="731" t="s">
        <v>82</v>
      </c>
      <c r="AZ114" s="732"/>
      <c r="BA114" s="733"/>
      <c r="BB114" s="53" t="s">
        <v>43</v>
      </c>
      <c r="BC114" s="654">
        <f>'$MATERIALES'!C585</f>
        <v>0</v>
      </c>
      <c r="BD114" s="655"/>
      <c r="BE114" s="648"/>
      <c r="BF114" s="648"/>
      <c r="BG114" s="646">
        <f>0.05*BG140</f>
        <v>225</v>
      </c>
      <c r="BH114" s="647"/>
    </row>
    <row r="115" spans="1:60" ht="14.25" customHeight="1">
      <c r="A115" s="648"/>
      <c r="B115" s="648"/>
      <c r="C115" s="648"/>
      <c r="D115" s="8"/>
      <c r="E115" s="692"/>
      <c r="F115" s="693"/>
      <c r="G115" s="648"/>
      <c r="H115" s="648"/>
      <c r="I115" s="646"/>
      <c r="J115" s="756"/>
      <c r="K115" s="648"/>
      <c r="L115" s="648"/>
      <c r="M115" s="648"/>
      <c r="N115" s="8"/>
      <c r="O115" s="692"/>
      <c r="P115" s="693"/>
      <c r="Q115" s="648"/>
      <c r="R115" s="648"/>
      <c r="S115" s="697"/>
      <c r="T115" s="698"/>
      <c r="U115" s="648"/>
      <c r="V115" s="648"/>
      <c r="W115" s="648"/>
      <c r="X115" s="8"/>
      <c r="Y115" s="692"/>
      <c r="Z115" s="693"/>
      <c r="AA115" s="766"/>
      <c r="AB115" s="766"/>
      <c r="AC115" s="697"/>
      <c r="AD115" s="698"/>
      <c r="AE115" s="731"/>
      <c r="AF115" s="732"/>
      <c r="AG115" s="733"/>
      <c r="AH115" s="53"/>
      <c r="AI115" s="654"/>
      <c r="AJ115" s="655"/>
      <c r="AK115" s="648"/>
      <c r="AL115" s="648"/>
      <c r="AM115" s="646"/>
      <c r="AN115" s="694"/>
      <c r="AO115" s="728"/>
      <c r="AP115" s="729"/>
      <c r="AQ115" s="730"/>
      <c r="AR115" s="53"/>
      <c r="AS115" s="654"/>
      <c r="AT115" s="655"/>
      <c r="AU115" s="648"/>
      <c r="AV115" s="648"/>
      <c r="AW115" s="646"/>
      <c r="AX115" s="647"/>
      <c r="AY115" s="728" t="s">
        <v>305</v>
      </c>
      <c r="AZ115" s="729"/>
      <c r="BA115" s="730"/>
      <c r="BB115" s="149" t="s">
        <v>146</v>
      </c>
      <c r="BC115" s="654">
        <f>EQUIPO!D99</f>
        <v>0</v>
      </c>
      <c r="BD115" s="655"/>
      <c r="BE115" s="648">
        <v>0.4</v>
      </c>
      <c r="BF115" s="648"/>
      <c r="BG115" s="646">
        <f>BE115*BC115</f>
        <v>0</v>
      </c>
      <c r="BH115" s="647"/>
    </row>
    <row r="116" spans="7:60" ht="14.25" customHeight="1">
      <c r="G116" s="632" t="s">
        <v>13</v>
      </c>
      <c r="H116" s="632"/>
      <c r="I116" s="688">
        <f>SUM(I114:J115)</f>
        <v>202.5</v>
      </c>
      <c r="J116" s="689"/>
      <c r="K116" s="76"/>
      <c r="L116" s="7"/>
      <c r="M116" s="7"/>
      <c r="N116" s="7"/>
      <c r="O116" s="7"/>
      <c r="P116" s="7"/>
      <c r="Q116" s="632" t="s">
        <v>13</v>
      </c>
      <c r="R116" s="632"/>
      <c r="S116" s="638">
        <f>SUM(S114:T115)</f>
        <v>405</v>
      </c>
      <c r="T116" s="639"/>
      <c r="AA116" s="658" t="s">
        <v>13</v>
      </c>
      <c r="AB116" s="658"/>
      <c r="AC116" s="638">
        <f>SUM(AC114:AD115)</f>
        <v>135</v>
      </c>
      <c r="AD116" s="639"/>
      <c r="AE116" s="76"/>
      <c r="AF116" s="7"/>
      <c r="AG116" s="7"/>
      <c r="AH116" s="7"/>
      <c r="AI116" s="7"/>
      <c r="AJ116" s="7"/>
      <c r="AK116" s="632" t="s">
        <v>13</v>
      </c>
      <c r="AL116" s="632"/>
      <c r="AM116" s="638">
        <f>SUM(AM114:AN115)</f>
        <v>450</v>
      </c>
      <c r="AN116" s="759"/>
      <c r="AO116" s="76"/>
      <c r="AP116" s="7"/>
      <c r="AQ116" s="7"/>
      <c r="AR116" s="7"/>
      <c r="AS116" s="7"/>
      <c r="AT116" s="7"/>
      <c r="AU116" s="632" t="s">
        <v>13</v>
      </c>
      <c r="AV116" s="632"/>
      <c r="AW116" s="638">
        <f>SUM(AW114:AX115)</f>
        <v>787.5</v>
      </c>
      <c r="AX116" s="639"/>
      <c r="AY116" s="76"/>
      <c r="AZ116" s="7"/>
      <c r="BA116" s="7"/>
      <c r="BB116" s="7"/>
      <c r="BC116" s="7"/>
      <c r="BD116" s="7"/>
      <c r="BE116" s="632" t="s">
        <v>13</v>
      </c>
      <c r="BF116" s="632"/>
      <c r="BG116" s="638">
        <f>SUM(BG114:BH115)</f>
        <v>225</v>
      </c>
      <c r="BH116" s="639"/>
    </row>
    <row r="117" spans="11:60" ht="6" customHeight="1">
      <c r="K117" s="76"/>
      <c r="L117" s="7"/>
      <c r="M117" s="7"/>
      <c r="N117" s="7"/>
      <c r="O117" s="7"/>
      <c r="P117" s="7"/>
      <c r="Q117" s="7"/>
      <c r="R117" s="7"/>
      <c r="S117" s="7"/>
      <c r="T117" s="111"/>
      <c r="AE117" s="76"/>
      <c r="AF117" s="7"/>
      <c r="AG117" s="7"/>
      <c r="AH117" s="7"/>
      <c r="AI117" s="7"/>
      <c r="AJ117" s="7"/>
      <c r="AK117" s="7"/>
      <c r="AL117" s="7"/>
      <c r="AM117" s="7"/>
      <c r="AN117" s="7"/>
      <c r="AO117" s="76"/>
      <c r="AP117" s="7"/>
      <c r="AQ117" s="7"/>
      <c r="AR117" s="7"/>
      <c r="AS117" s="7"/>
      <c r="AT117" s="7"/>
      <c r="AU117" s="7"/>
      <c r="AV117" s="7"/>
      <c r="AW117" s="7"/>
      <c r="AX117" s="111"/>
      <c r="AY117" s="76"/>
      <c r="AZ117" s="7"/>
      <c r="BA117" s="7"/>
      <c r="BB117" s="7"/>
      <c r="BC117" s="7"/>
      <c r="BD117" s="7"/>
      <c r="BE117" s="7"/>
      <c r="BF117" s="7"/>
      <c r="BG117" s="7"/>
      <c r="BH117" s="111"/>
    </row>
    <row r="118" spans="1:60" ht="15.75" customHeight="1">
      <c r="A118" s="81" t="s">
        <v>30</v>
      </c>
      <c r="K118" s="81" t="s">
        <v>30</v>
      </c>
      <c r="L118" s="7"/>
      <c r="M118" s="7"/>
      <c r="N118" s="7"/>
      <c r="O118" s="7"/>
      <c r="P118" s="7"/>
      <c r="Q118" s="7"/>
      <c r="R118" s="7"/>
      <c r="S118" s="7"/>
      <c r="T118" s="111"/>
      <c r="U118" s="81" t="s">
        <v>30</v>
      </c>
      <c r="AE118" s="81" t="s">
        <v>30</v>
      </c>
      <c r="AF118" s="7"/>
      <c r="AG118" s="7"/>
      <c r="AH118" s="7"/>
      <c r="AI118" s="7"/>
      <c r="AJ118" s="7"/>
      <c r="AK118" s="7"/>
      <c r="AL118" s="7"/>
      <c r="AM118" s="7"/>
      <c r="AN118" s="7"/>
      <c r="AO118" s="81" t="s">
        <v>30</v>
      </c>
      <c r="AP118" s="7"/>
      <c r="AQ118" s="7"/>
      <c r="AR118" s="7"/>
      <c r="AS118" s="7"/>
      <c r="AT118" s="7"/>
      <c r="AU118" s="7"/>
      <c r="AV118" s="7"/>
      <c r="AW118" s="7"/>
      <c r="AX118" s="111"/>
      <c r="AY118" s="81" t="s">
        <v>30</v>
      </c>
      <c r="AZ118" s="7"/>
      <c r="BA118" s="7"/>
      <c r="BB118" s="7"/>
      <c r="BC118" s="7"/>
      <c r="BD118" s="7"/>
      <c r="BE118" s="7"/>
      <c r="BF118" s="7"/>
      <c r="BG118" s="7"/>
      <c r="BH118" s="111"/>
    </row>
    <row r="119" spans="1:60" ht="15.75" customHeight="1">
      <c r="A119" s="635" t="s">
        <v>26</v>
      </c>
      <c r="B119" s="636"/>
      <c r="C119" s="637"/>
      <c r="D119" s="724" t="s">
        <v>2</v>
      </c>
      <c r="E119" s="725"/>
      <c r="F119" s="3" t="s">
        <v>0</v>
      </c>
      <c r="G119" s="724" t="s">
        <v>15</v>
      </c>
      <c r="H119" s="725"/>
      <c r="I119" s="754" t="s">
        <v>11</v>
      </c>
      <c r="J119" s="755"/>
      <c r="K119" s="635" t="s">
        <v>26</v>
      </c>
      <c r="L119" s="636"/>
      <c r="M119" s="637"/>
      <c r="N119" s="724" t="s">
        <v>2</v>
      </c>
      <c r="O119" s="725"/>
      <c r="P119" s="3" t="s">
        <v>0</v>
      </c>
      <c r="Q119" s="724" t="s">
        <v>15</v>
      </c>
      <c r="R119" s="725"/>
      <c r="S119" s="635" t="s">
        <v>11</v>
      </c>
      <c r="T119" s="637"/>
      <c r="U119" s="635" t="s">
        <v>26</v>
      </c>
      <c r="V119" s="636"/>
      <c r="W119" s="637"/>
      <c r="X119" s="724" t="s">
        <v>2</v>
      </c>
      <c r="Y119" s="725"/>
      <c r="Z119" s="3" t="s">
        <v>0</v>
      </c>
      <c r="AA119" s="644" t="s">
        <v>15</v>
      </c>
      <c r="AB119" s="645"/>
      <c r="AC119" s="635" t="s">
        <v>11</v>
      </c>
      <c r="AD119" s="637"/>
      <c r="AE119" s="635" t="s">
        <v>26</v>
      </c>
      <c r="AF119" s="636"/>
      <c r="AG119" s="637"/>
      <c r="AH119" s="724" t="s">
        <v>2</v>
      </c>
      <c r="AI119" s="725"/>
      <c r="AJ119" s="3" t="s">
        <v>0</v>
      </c>
      <c r="AK119" s="724" t="s">
        <v>15</v>
      </c>
      <c r="AL119" s="725"/>
      <c r="AM119" s="635" t="s">
        <v>11</v>
      </c>
      <c r="AN119" s="636"/>
      <c r="AO119" s="635" t="s">
        <v>26</v>
      </c>
      <c r="AP119" s="636"/>
      <c r="AQ119" s="637"/>
      <c r="AR119" s="724" t="s">
        <v>2</v>
      </c>
      <c r="AS119" s="725"/>
      <c r="AT119" s="3" t="s">
        <v>0</v>
      </c>
      <c r="AU119" s="724" t="s">
        <v>15</v>
      </c>
      <c r="AV119" s="725"/>
      <c r="AW119" s="635" t="s">
        <v>11</v>
      </c>
      <c r="AX119" s="637"/>
      <c r="AY119" s="635" t="s">
        <v>26</v>
      </c>
      <c r="AZ119" s="636"/>
      <c r="BA119" s="637"/>
      <c r="BB119" s="724" t="s">
        <v>2</v>
      </c>
      <c r="BC119" s="725"/>
      <c r="BD119" s="3" t="s">
        <v>0</v>
      </c>
      <c r="BE119" s="724" t="s">
        <v>15</v>
      </c>
      <c r="BF119" s="725"/>
      <c r="BG119" s="635" t="s">
        <v>11</v>
      </c>
      <c r="BH119" s="637"/>
    </row>
    <row r="120" spans="1:60" ht="14.25" customHeight="1">
      <c r="A120" s="632"/>
      <c r="B120" s="632"/>
      <c r="C120" s="632"/>
      <c r="D120" s="679"/>
      <c r="E120" s="653"/>
      <c r="F120" s="50"/>
      <c r="G120" s="632"/>
      <c r="H120" s="632"/>
      <c r="I120" s="688"/>
      <c r="J120" s="689"/>
      <c r="K120" s="677" t="str">
        <f>'$MATERIALES'!A8</f>
        <v>CONCRETO 3000 PSI (21 MPA)</v>
      </c>
      <c r="L120" s="650"/>
      <c r="M120" s="651"/>
      <c r="N120" s="679" t="str">
        <f>'$MATERIALES'!B8</f>
        <v>M3</v>
      </c>
      <c r="O120" s="653"/>
      <c r="P120" s="190">
        <v>0.09</v>
      </c>
      <c r="Q120" s="673">
        <f>'$MATERIALES'!C8</f>
        <v>300000</v>
      </c>
      <c r="R120" s="673"/>
      <c r="S120" s="638">
        <f aca="true" t="shared" si="6" ref="S120:S126">P120*Q120</f>
        <v>27000</v>
      </c>
      <c r="T120" s="639"/>
      <c r="U120" s="715" t="str">
        <f>'$MATERIALES'!A13</f>
        <v>MORTERO 1 : 3</v>
      </c>
      <c r="V120" s="715"/>
      <c r="W120" s="715"/>
      <c r="X120" s="679" t="str">
        <f>'$MATERIALES'!B13</f>
        <v>M3</v>
      </c>
      <c r="Y120" s="653"/>
      <c r="Z120" s="126">
        <v>0.025</v>
      </c>
      <c r="AA120" s="658">
        <f>'$MATERIALES'!C13</f>
        <v>260000</v>
      </c>
      <c r="AB120" s="658"/>
      <c r="AC120" s="638">
        <f>Z120*AA120</f>
        <v>6500</v>
      </c>
      <c r="AD120" s="639"/>
      <c r="AE120" s="699" t="str">
        <f>'$MATERIALES'!A13</f>
        <v>MORTERO 1 : 3</v>
      </c>
      <c r="AF120" s="700"/>
      <c r="AG120" s="701"/>
      <c r="AH120" s="679" t="str">
        <f>'$MATERIALES'!B13</f>
        <v>M3</v>
      </c>
      <c r="AI120" s="653"/>
      <c r="AJ120" s="127">
        <v>0.02</v>
      </c>
      <c r="AK120" s="673">
        <f>'$MATERIALES'!C13</f>
        <v>260000</v>
      </c>
      <c r="AL120" s="673"/>
      <c r="AM120" s="638">
        <f>AJ120*AK120</f>
        <v>5200</v>
      </c>
      <c r="AN120" s="759"/>
      <c r="AO120" s="699" t="str">
        <f>'$MATERIALES'!A61</f>
        <v>SOLDADURA 6011 X 1/8"</v>
      </c>
      <c r="AP120" s="700"/>
      <c r="AQ120" s="701"/>
      <c r="AR120" s="679" t="str">
        <f>'$MATERIALES'!B61</f>
        <v>KLG</v>
      </c>
      <c r="AS120" s="653"/>
      <c r="AT120" s="127">
        <v>0.2</v>
      </c>
      <c r="AU120" s="673">
        <f>'$MATERIALES'!C61</f>
        <v>13000</v>
      </c>
      <c r="AV120" s="673"/>
      <c r="AW120" s="638">
        <f>AT120*AU120</f>
        <v>2600</v>
      </c>
      <c r="AX120" s="639"/>
      <c r="AY120" s="699" t="str">
        <f>'$MATERIALES'!A50</f>
        <v>PINTURA EPOXICA DE ALTOS SOLIDOSPINTUCO</v>
      </c>
      <c r="AZ120" s="700"/>
      <c r="BA120" s="701"/>
      <c r="BB120" s="652" t="s">
        <v>243</v>
      </c>
      <c r="BC120" s="653"/>
      <c r="BD120" s="127">
        <v>0.02</v>
      </c>
      <c r="BE120" s="673">
        <f>'$MATERIALES'!C51</f>
        <v>50000</v>
      </c>
      <c r="BF120" s="673"/>
      <c r="BG120" s="638">
        <f>BE120*BD120</f>
        <v>1000</v>
      </c>
      <c r="BH120" s="639"/>
    </row>
    <row r="121" spans="1:60" s="6" customFormat="1" ht="14.25" customHeight="1">
      <c r="A121" s="648"/>
      <c r="B121" s="648"/>
      <c r="C121" s="648"/>
      <c r="D121" s="692"/>
      <c r="E121" s="696"/>
      <c r="F121" s="134"/>
      <c r="G121" s="648"/>
      <c r="H121" s="648"/>
      <c r="I121" s="646"/>
      <c r="J121" s="756"/>
      <c r="K121" s="731" t="str">
        <f>'$MATERIALES'!A56</f>
        <v>ACERO (4200 Kg/M2)</v>
      </c>
      <c r="L121" s="732"/>
      <c r="M121" s="733"/>
      <c r="N121" s="692" t="str">
        <f>'$MATERIALES'!B56</f>
        <v>KG</v>
      </c>
      <c r="O121" s="696"/>
      <c r="P121" s="271">
        <v>4.43</v>
      </c>
      <c r="Q121" s="745">
        <f>'$MATERIALES'!C56</f>
        <v>2500</v>
      </c>
      <c r="R121" s="745"/>
      <c r="S121" s="697">
        <f t="shared" si="6"/>
        <v>11075</v>
      </c>
      <c r="T121" s="698"/>
      <c r="U121" s="811" t="s">
        <v>312</v>
      </c>
      <c r="V121" s="811"/>
      <c r="W121" s="811"/>
      <c r="X121" s="695" t="s">
        <v>313</v>
      </c>
      <c r="Y121" s="696"/>
      <c r="Z121" s="272">
        <v>0.15</v>
      </c>
      <c r="AA121" s="766">
        <v>6422.5</v>
      </c>
      <c r="AB121" s="766"/>
      <c r="AC121" s="697">
        <f>AA121*Z121</f>
        <v>963.375</v>
      </c>
      <c r="AD121" s="698"/>
      <c r="AE121" s="728" t="str">
        <f>'$MATERIALES'!A75</f>
        <v>Tablon de 30x30 </v>
      </c>
      <c r="AF121" s="729"/>
      <c r="AG121" s="730"/>
      <c r="AH121" s="692" t="str">
        <f>'$MATERIALES'!B89</f>
        <v>UND</v>
      </c>
      <c r="AI121" s="696"/>
      <c r="AJ121" s="273">
        <v>1.11</v>
      </c>
      <c r="AK121" s="745">
        <f>'$MATERIALES'!C89</f>
        <v>4500</v>
      </c>
      <c r="AL121" s="745"/>
      <c r="AM121" s="697">
        <f>AJ121*AK121</f>
        <v>4995</v>
      </c>
      <c r="AN121" s="767"/>
      <c r="AO121" s="728" t="str">
        <f>'$MATERIALES'!A62</f>
        <v>ANTICORROSIVO PHCL</v>
      </c>
      <c r="AP121" s="729"/>
      <c r="AQ121" s="730"/>
      <c r="AR121" s="692" t="str">
        <f>'$MATERIALES'!B62</f>
        <v>GLN</v>
      </c>
      <c r="AS121" s="696"/>
      <c r="AT121" s="273">
        <v>0.04</v>
      </c>
      <c r="AU121" s="745">
        <f>'$MATERIALES'!C62</f>
        <v>45000</v>
      </c>
      <c r="AV121" s="745"/>
      <c r="AW121" s="697">
        <f>AT121*AU121</f>
        <v>1800</v>
      </c>
      <c r="AX121" s="698"/>
      <c r="AY121" s="728" t="str">
        <f>'$MATERIALES'!A51</f>
        <v>PINTURA LAVABLE EN ACEITE PINTUCO</v>
      </c>
      <c r="AZ121" s="729"/>
      <c r="BA121" s="730"/>
      <c r="BB121" s="695" t="s">
        <v>243</v>
      </c>
      <c r="BC121" s="696"/>
      <c r="BD121" s="273">
        <v>0.02</v>
      </c>
      <c r="BE121" s="745">
        <f>'$MATERIALES'!C51</f>
        <v>50000</v>
      </c>
      <c r="BF121" s="745"/>
      <c r="BG121" s="697">
        <f>BE121*BD121</f>
        <v>1000</v>
      </c>
      <c r="BH121" s="698"/>
    </row>
    <row r="122" spans="1:60" ht="14.25" customHeight="1">
      <c r="A122" s="632"/>
      <c r="B122" s="632"/>
      <c r="C122" s="632"/>
      <c r="D122" s="679"/>
      <c r="E122" s="653"/>
      <c r="F122" s="50"/>
      <c r="G122" s="632"/>
      <c r="H122" s="632"/>
      <c r="I122" s="688"/>
      <c r="J122" s="689"/>
      <c r="K122" s="691" t="str">
        <f>'$MATERIALES'!A28</f>
        <v>TABLA CEP 1 CARA 20X300X2.5 CM</v>
      </c>
      <c r="L122" s="691"/>
      <c r="M122" s="691"/>
      <c r="N122" s="679" t="str">
        <f>'$MATERIALES'!B28</f>
        <v>Unidad X 3M</v>
      </c>
      <c r="O122" s="680"/>
      <c r="P122" s="190">
        <v>1.2</v>
      </c>
      <c r="Q122" s="673">
        <f>'$MATERIALES'!C28</f>
        <v>7000</v>
      </c>
      <c r="R122" s="673"/>
      <c r="S122" s="638">
        <f t="shared" si="6"/>
        <v>8400</v>
      </c>
      <c r="T122" s="639"/>
      <c r="U122" s="691"/>
      <c r="V122" s="691"/>
      <c r="W122" s="691"/>
      <c r="X122" s="679"/>
      <c r="Y122" s="653"/>
      <c r="Z122" s="50"/>
      <c r="AA122" s="658"/>
      <c r="AB122" s="658"/>
      <c r="AC122" s="638"/>
      <c r="AD122" s="639"/>
      <c r="AE122" s="649" t="s">
        <v>330</v>
      </c>
      <c r="AF122" s="650"/>
      <c r="AG122" s="651"/>
      <c r="AH122" s="652" t="s">
        <v>154</v>
      </c>
      <c r="AI122" s="653"/>
      <c r="AJ122" s="127">
        <v>0.5</v>
      </c>
      <c r="AK122" s="673">
        <v>1500</v>
      </c>
      <c r="AL122" s="673"/>
      <c r="AM122" s="638">
        <f>AK122*AJ122</f>
        <v>750</v>
      </c>
      <c r="AN122" s="759"/>
      <c r="AO122" s="702" t="str">
        <f>'$MATERIALES'!A80</f>
        <v>VIDRIO TRANSP.      4 MM                                    </v>
      </c>
      <c r="AP122" s="703"/>
      <c r="AQ122" s="704"/>
      <c r="AR122" s="679" t="str">
        <f>'$MATERIALES'!B80</f>
        <v>M2</v>
      </c>
      <c r="AS122" s="653"/>
      <c r="AT122" s="127">
        <v>1.05</v>
      </c>
      <c r="AU122" s="673">
        <f>'$MATERIALES'!C80</f>
        <v>24000</v>
      </c>
      <c r="AV122" s="673"/>
      <c r="AW122" s="638">
        <f>AT122*AU122</f>
        <v>25200</v>
      </c>
      <c r="AX122" s="639"/>
      <c r="AY122" s="699" t="s">
        <v>312</v>
      </c>
      <c r="AZ122" s="700"/>
      <c r="BA122" s="701"/>
      <c r="BB122" s="652" t="s">
        <v>313</v>
      </c>
      <c r="BC122" s="653"/>
      <c r="BD122" s="127">
        <v>0.05</v>
      </c>
      <c r="BE122" s="719">
        <f>BG120+BG121</f>
        <v>2000</v>
      </c>
      <c r="BF122" s="673"/>
      <c r="BG122" s="638">
        <f>BE122*BD122</f>
        <v>100</v>
      </c>
      <c r="BH122" s="639"/>
    </row>
    <row r="123" spans="1:60" ht="14.25" customHeight="1">
      <c r="A123" s="632"/>
      <c r="B123" s="632"/>
      <c r="C123" s="632"/>
      <c r="D123" s="679"/>
      <c r="E123" s="653"/>
      <c r="F123" s="50"/>
      <c r="G123" s="632"/>
      <c r="H123" s="632"/>
      <c r="I123" s="688"/>
      <c r="J123" s="689"/>
      <c r="K123" s="691" t="str">
        <f>'$MATERIALES'!A29</f>
        <v>BASTIDOR ECONOMICO</v>
      </c>
      <c r="L123" s="691"/>
      <c r="M123" s="691"/>
      <c r="N123" s="679" t="str">
        <f>'$MATERIALES'!B29</f>
        <v>Unidad X 3M</v>
      </c>
      <c r="O123" s="653"/>
      <c r="P123" s="190">
        <v>0.6</v>
      </c>
      <c r="Q123" s="673">
        <f>'$MATERIALES'!C29</f>
        <v>2500</v>
      </c>
      <c r="R123" s="673"/>
      <c r="S123" s="638">
        <f t="shared" si="6"/>
        <v>1500</v>
      </c>
      <c r="T123" s="639"/>
      <c r="U123" s="691"/>
      <c r="V123" s="691"/>
      <c r="W123" s="691"/>
      <c r="X123" s="679"/>
      <c r="Y123" s="653"/>
      <c r="Z123" s="50"/>
      <c r="AA123" s="658"/>
      <c r="AB123" s="658"/>
      <c r="AC123" s="638"/>
      <c r="AD123" s="639"/>
      <c r="AE123" s="649" t="s">
        <v>331</v>
      </c>
      <c r="AF123" s="650"/>
      <c r="AG123" s="651"/>
      <c r="AH123" s="652" t="s">
        <v>154</v>
      </c>
      <c r="AI123" s="653"/>
      <c r="AJ123" s="127">
        <v>1</v>
      </c>
      <c r="AK123" s="673">
        <v>1250</v>
      </c>
      <c r="AL123" s="673"/>
      <c r="AM123" s="638">
        <f>AK123*AJ123</f>
        <v>1250</v>
      </c>
      <c r="AN123" s="759"/>
      <c r="AO123" s="702" t="str">
        <f>'$MATERIALES'!A81</f>
        <v>SILICONA TRANSPARENT</v>
      </c>
      <c r="AP123" s="703"/>
      <c r="AQ123" s="704"/>
      <c r="AR123" s="679" t="str">
        <f>'$MATERIALES'!B81</f>
        <v>UND</v>
      </c>
      <c r="AS123" s="653"/>
      <c r="AT123" s="127">
        <v>0.5</v>
      </c>
      <c r="AU123" s="673">
        <f>'$MATERIALES'!C81</f>
        <v>7000</v>
      </c>
      <c r="AV123" s="673"/>
      <c r="AW123" s="638">
        <f>AT123*AU123</f>
        <v>3500</v>
      </c>
      <c r="AX123" s="639"/>
      <c r="AY123" s="702"/>
      <c r="AZ123" s="703"/>
      <c r="BA123" s="704"/>
      <c r="BB123" s="679"/>
      <c r="BC123" s="653"/>
      <c r="BD123" s="127"/>
      <c r="BE123" s="673"/>
      <c r="BF123" s="673"/>
      <c r="BG123" s="638"/>
      <c r="BH123" s="639"/>
    </row>
    <row r="124" spans="1:60" ht="14.25" customHeight="1">
      <c r="A124" s="632"/>
      <c r="B124" s="632"/>
      <c r="C124" s="632"/>
      <c r="D124" s="679"/>
      <c r="E124" s="653"/>
      <c r="F124" s="50"/>
      <c r="G124" s="632"/>
      <c r="H124" s="632"/>
      <c r="I124" s="688"/>
      <c r="J124" s="689"/>
      <c r="K124" s="677" t="str">
        <f>'$MATERIALES'!$A$3</f>
        <v>PUNTILLA DE 2"</v>
      </c>
      <c r="L124" s="650"/>
      <c r="M124" s="651"/>
      <c r="N124" s="679" t="str">
        <f>'$MATERIALES'!$B$3</f>
        <v>Libra</v>
      </c>
      <c r="O124" s="653"/>
      <c r="P124" s="190">
        <v>0.1</v>
      </c>
      <c r="Q124" s="673">
        <f>'$MATERIALES'!$C$3</f>
        <v>2200</v>
      </c>
      <c r="R124" s="673"/>
      <c r="S124" s="638">
        <f t="shared" si="6"/>
        <v>220</v>
      </c>
      <c r="T124" s="639"/>
      <c r="U124" s="691"/>
      <c r="V124" s="691"/>
      <c r="W124" s="691"/>
      <c r="X124" s="679"/>
      <c r="Y124" s="653"/>
      <c r="Z124" s="50"/>
      <c r="AA124" s="658"/>
      <c r="AB124" s="658"/>
      <c r="AC124" s="638"/>
      <c r="AD124" s="639"/>
      <c r="AE124" s="649" t="s">
        <v>312</v>
      </c>
      <c r="AF124" s="650"/>
      <c r="AG124" s="651"/>
      <c r="AH124" s="652" t="s">
        <v>313</v>
      </c>
      <c r="AI124" s="653"/>
      <c r="AJ124" s="127">
        <v>0.05</v>
      </c>
      <c r="AK124" s="673">
        <v>17307</v>
      </c>
      <c r="AL124" s="673"/>
      <c r="AM124" s="638">
        <f>AK124*AJ124</f>
        <v>865.35</v>
      </c>
      <c r="AN124" s="759"/>
      <c r="AO124" s="702" t="str">
        <f>'$MATERIALES'!A82</f>
        <v>LAM.COLD ROLLED C.20   1.0MM - 100X200CM                     </v>
      </c>
      <c r="AP124" s="703"/>
      <c r="AQ124" s="704"/>
      <c r="AR124" s="679" t="str">
        <f>'$MATERIALES'!B82</f>
        <v>UND</v>
      </c>
      <c r="AS124" s="653"/>
      <c r="AT124" s="127">
        <v>1.5</v>
      </c>
      <c r="AU124" s="673">
        <f>'$MATERIALES'!C82</f>
        <v>55000</v>
      </c>
      <c r="AV124" s="673"/>
      <c r="AW124" s="638">
        <f>AT124*AU124</f>
        <v>82500</v>
      </c>
      <c r="AX124" s="639"/>
      <c r="AY124" s="702"/>
      <c r="AZ124" s="703"/>
      <c r="BA124" s="704"/>
      <c r="BB124" s="679"/>
      <c r="BC124" s="653"/>
      <c r="BD124" s="127"/>
      <c r="BE124" s="673"/>
      <c r="BF124" s="673"/>
      <c r="BG124" s="638"/>
      <c r="BH124" s="639"/>
    </row>
    <row r="125" spans="1:60" ht="14.25" customHeight="1">
      <c r="A125" s="632"/>
      <c r="B125" s="632"/>
      <c r="C125" s="632"/>
      <c r="D125" s="679"/>
      <c r="E125" s="653"/>
      <c r="F125" s="50"/>
      <c r="G125" s="632"/>
      <c r="H125" s="632"/>
      <c r="I125" s="688"/>
      <c r="J125" s="689"/>
      <c r="K125" s="690" t="str">
        <f>'$MATERIALES'!$A$99</f>
        <v>ALAMBRE DE AMARRE</v>
      </c>
      <c r="L125" s="690"/>
      <c r="M125" s="690"/>
      <c r="N125" s="652" t="str">
        <f>'$MATERIALES'!$B$99</f>
        <v>KG</v>
      </c>
      <c r="O125" s="683"/>
      <c r="P125" s="190">
        <v>0.07</v>
      </c>
      <c r="Q125" s="684">
        <f>'$MATERIALES'!$C$99</f>
        <v>2800</v>
      </c>
      <c r="R125" s="685"/>
      <c r="S125" s="686">
        <f t="shared" si="6"/>
        <v>196.00000000000003</v>
      </c>
      <c r="T125" s="687"/>
      <c r="U125" s="632"/>
      <c r="V125" s="632"/>
      <c r="W125" s="632"/>
      <c r="X125" s="679"/>
      <c r="Y125" s="653"/>
      <c r="Z125" s="50"/>
      <c r="AA125" s="658"/>
      <c r="AB125" s="658"/>
      <c r="AC125" s="638"/>
      <c r="AD125" s="639"/>
      <c r="AE125" s="677"/>
      <c r="AF125" s="650"/>
      <c r="AG125" s="651"/>
      <c r="AH125" s="679"/>
      <c r="AI125" s="653"/>
      <c r="AJ125" s="129"/>
      <c r="AK125" s="673"/>
      <c r="AL125" s="673"/>
      <c r="AM125" s="638"/>
      <c r="AN125" s="759"/>
      <c r="AO125" s="677"/>
      <c r="AP125" s="650"/>
      <c r="AQ125" s="651"/>
      <c r="AR125" s="679"/>
      <c r="AS125" s="653"/>
      <c r="AT125" s="129"/>
      <c r="AU125" s="673"/>
      <c r="AV125" s="673"/>
      <c r="AW125" s="638"/>
      <c r="AX125" s="639"/>
      <c r="AY125" s="677"/>
      <c r="AZ125" s="650"/>
      <c r="BA125" s="651"/>
      <c r="BB125" s="679"/>
      <c r="BC125" s="653"/>
      <c r="BD125" s="129"/>
      <c r="BE125" s="673"/>
      <c r="BF125" s="673"/>
      <c r="BG125" s="638"/>
      <c r="BH125" s="639"/>
    </row>
    <row r="126" spans="1:60" ht="14.25" customHeight="1">
      <c r="A126" s="83"/>
      <c r="B126" s="51"/>
      <c r="C126" s="51"/>
      <c r="D126" s="51"/>
      <c r="E126" s="51"/>
      <c r="F126" s="51"/>
      <c r="G126" s="50"/>
      <c r="H126" s="50"/>
      <c r="I126" s="184"/>
      <c r="J126" s="185"/>
      <c r="K126" s="649" t="s">
        <v>312</v>
      </c>
      <c r="L126" s="681"/>
      <c r="M126" s="682"/>
      <c r="N126" s="652" t="s">
        <v>313</v>
      </c>
      <c r="O126" s="683"/>
      <c r="P126" s="190">
        <v>0.05</v>
      </c>
      <c r="Q126" s="684">
        <f>S120+S121+S122+S125+S124+S123</f>
        <v>48391</v>
      </c>
      <c r="R126" s="685"/>
      <c r="S126" s="686">
        <f t="shared" si="6"/>
        <v>2419.55</v>
      </c>
      <c r="T126" s="687"/>
      <c r="U126" s="83"/>
      <c r="V126" s="51"/>
      <c r="W126" s="51"/>
      <c r="X126" s="51"/>
      <c r="Y126" s="51"/>
      <c r="Z126" s="51"/>
      <c r="AA126" s="188"/>
      <c r="AB126" s="188"/>
      <c r="AC126" s="132"/>
      <c r="AD126" s="181"/>
      <c r="AE126" s="191"/>
      <c r="AF126" s="77"/>
      <c r="AG126" s="77"/>
      <c r="AH126" s="51"/>
      <c r="AI126" s="51"/>
      <c r="AJ126" s="192"/>
      <c r="AK126" s="182"/>
      <c r="AL126" s="182"/>
      <c r="AM126" s="132"/>
      <c r="AN126" s="187"/>
      <c r="AO126" s="191"/>
      <c r="AP126" s="77"/>
      <c r="AQ126" s="77"/>
      <c r="AR126" s="51"/>
      <c r="AS126" s="51"/>
      <c r="AT126" s="192"/>
      <c r="AU126" s="182"/>
      <c r="AV126" s="182"/>
      <c r="AW126" s="132"/>
      <c r="AX126" s="181"/>
      <c r="AY126" s="191"/>
      <c r="AZ126" s="77"/>
      <c r="BA126" s="77"/>
      <c r="BB126" s="51"/>
      <c r="BC126" s="51"/>
      <c r="BD126" s="192"/>
      <c r="BE126" s="182"/>
      <c r="BF126" s="182"/>
      <c r="BG126" s="132"/>
      <c r="BH126" s="181"/>
    </row>
    <row r="127" spans="7:60" ht="14.25" customHeight="1">
      <c r="G127" s="632" t="s">
        <v>13</v>
      </c>
      <c r="H127" s="632"/>
      <c r="I127" s="688">
        <f>SUM(I120:J125)</f>
        <v>0</v>
      </c>
      <c r="J127" s="689"/>
      <c r="K127" s="76"/>
      <c r="L127" s="7"/>
      <c r="M127" s="7"/>
      <c r="N127" s="7"/>
      <c r="O127" s="7"/>
      <c r="P127" s="7"/>
      <c r="Q127" s="632" t="s">
        <v>13</v>
      </c>
      <c r="R127" s="632"/>
      <c r="S127" s="638">
        <f>SUM(S120:T126)</f>
        <v>50810.55</v>
      </c>
      <c r="T127" s="639"/>
      <c r="AA127" s="658" t="s">
        <v>13</v>
      </c>
      <c r="AB127" s="658"/>
      <c r="AC127" s="638">
        <f>SUM(AC120:AD125)</f>
        <v>7463.375</v>
      </c>
      <c r="AD127" s="639"/>
      <c r="AE127" s="76"/>
      <c r="AF127" s="7"/>
      <c r="AG127" s="7"/>
      <c r="AH127" s="7"/>
      <c r="AI127" s="7"/>
      <c r="AJ127" s="7"/>
      <c r="AK127" s="632" t="s">
        <v>13</v>
      </c>
      <c r="AL127" s="632"/>
      <c r="AM127" s="638">
        <f>SUM(AM120:AN125)</f>
        <v>13060.35</v>
      </c>
      <c r="AN127" s="759"/>
      <c r="AO127" s="76"/>
      <c r="AP127" s="7"/>
      <c r="AQ127" s="7"/>
      <c r="AR127" s="7"/>
      <c r="AS127" s="7"/>
      <c r="AT127" s="7"/>
      <c r="AU127" s="632" t="s">
        <v>13</v>
      </c>
      <c r="AV127" s="632"/>
      <c r="AW127" s="638">
        <f>SUM(AW120:AX125)</f>
        <v>115600</v>
      </c>
      <c r="AX127" s="639"/>
      <c r="AY127" s="76"/>
      <c r="AZ127" s="7"/>
      <c r="BA127" s="7"/>
      <c r="BB127" s="7"/>
      <c r="BC127" s="7"/>
      <c r="BD127" s="7"/>
      <c r="BE127" s="632" t="s">
        <v>13</v>
      </c>
      <c r="BF127" s="632"/>
      <c r="BG127" s="638">
        <f>SUM(BG120:BH125)</f>
        <v>2100</v>
      </c>
      <c r="BH127" s="639"/>
    </row>
    <row r="128" spans="7:60" ht="5.25" customHeight="1">
      <c r="G128" s="51"/>
      <c r="H128" s="51"/>
      <c r="I128" s="42"/>
      <c r="J128" s="84"/>
      <c r="K128" s="76"/>
      <c r="L128" s="7"/>
      <c r="M128" s="7"/>
      <c r="N128" s="7"/>
      <c r="O128" s="7"/>
      <c r="P128" s="7"/>
      <c r="Q128" s="51"/>
      <c r="R128" s="51"/>
      <c r="S128" s="9"/>
      <c r="T128" s="112"/>
      <c r="AA128" s="103"/>
      <c r="AB128" s="103"/>
      <c r="AC128" s="9"/>
      <c r="AD128" s="112"/>
      <c r="AE128" s="76"/>
      <c r="AF128" s="7"/>
      <c r="AG128" s="7"/>
      <c r="AH128" s="7"/>
      <c r="AI128" s="7"/>
      <c r="AJ128" s="7"/>
      <c r="AK128" s="51"/>
      <c r="AL128" s="51"/>
      <c r="AM128" s="9"/>
      <c r="AN128" s="9"/>
      <c r="AO128" s="76"/>
      <c r="AP128" s="7"/>
      <c r="AQ128" s="7"/>
      <c r="AR128" s="7"/>
      <c r="AS128" s="7"/>
      <c r="AT128" s="7"/>
      <c r="AU128" s="51"/>
      <c r="AV128" s="51"/>
      <c r="AW128" s="9"/>
      <c r="AX128" s="112"/>
      <c r="AY128" s="76"/>
      <c r="AZ128" s="7"/>
      <c r="BA128" s="7"/>
      <c r="BB128" s="7"/>
      <c r="BC128" s="7"/>
      <c r="BD128" s="7"/>
      <c r="BE128" s="51"/>
      <c r="BF128" s="51"/>
      <c r="BG128" s="9"/>
      <c r="BH128" s="112"/>
    </row>
    <row r="129" spans="1:60" ht="18">
      <c r="A129" s="81" t="s">
        <v>31</v>
      </c>
      <c r="B129" s="82"/>
      <c r="G129" s="51"/>
      <c r="H129" s="51"/>
      <c r="I129" s="42"/>
      <c r="J129" s="84"/>
      <c r="K129" s="81" t="s">
        <v>31</v>
      </c>
      <c r="L129" s="82"/>
      <c r="M129" s="7"/>
      <c r="N129" s="7"/>
      <c r="O129" s="7"/>
      <c r="P129" s="7"/>
      <c r="Q129" s="51"/>
      <c r="R129" s="51"/>
      <c r="S129" s="9"/>
      <c r="T129" s="112"/>
      <c r="U129" s="81" t="s">
        <v>31</v>
      </c>
      <c r="V129" s="82"/>
      <c r="AA129" s="103"/>
      <c r="AB129" s="103"/>
      <c r="AC129" s="9"/>
      <c r="AD129" s="112"/>
      <c r="AE129" s="81" t="s">
        <v>31</v>
      </c>
      <c r="AF129" s="82"/>
      <c r="AG129" s="7"/>
      <c r="AH129" s="7"/>
      <c r="AI129" s="7"/>
      <c r="AJ129" s="7"/>
      <c r="AK129" s="51"/>
      <c r="AL129" s="51"/>
      <c r="AM129" s="9"/>
      <c r="AN129" s="9"/>
      <c r="AO129" s="81" t="s">
        <v>31</v>
      </c>
      <c r="AP129" s="82"/>
      <c r="AQ129" s="7"/>
      <c r="AR129" s="7"/>
      <c r="AS129" s="7"/>
      <c r="AT129" s="7"/>
      <c r="AU129" s="51"/>
      <c r="AV129" s="51"/>
      <c r="AW129" s="9"/>
      <c r="AX129" s="112"/>
      <c r="AY129" s="81" t="s">
        <v>31</v>
      </c>
      <c r="AZ129" s="82"/>
      <c r="BA129" s="7"/>
      <c r="BB129" s="7"/>
      <c r="BC129" s="7"/>
      <c r="BD129" s="7"/>
      <c r="BE129" s="51"/>
      <c r="BF129" s="51"/>
      <c r="BG129" s="9"/>
      <c r="BH129" s="112"/>
    </row>
    <row r="130" spans="1:60" ht="14.25" customHeight="1">
      <c r="A130" s="643" t="s">
        <v>27</v>
      </c>
      <c r="B130" s="643"/>
      <c r="C130" s="52" t="s">
        <v>32</v>
      </c>
      <c r="D130" s="52" t="s">
        <v>33</v>
      </c>
      <c r="E130" s="643" t="s">
        <v>34</v>
      </c>
      <c r="F130" s="643"/>
      <c r="G130" s="643" t="s">
        <v>35</v>
      </c>
      <c r="H130" s="643"/>
      <c r="I130" s="676" t="s">
        <v>11</v>
      </c>
      <c r="J130" s="676"/>
      <c r="K130" s="643" t="s">
        <v>27</v>
      </c>
      <c r="L130" s="643"/>
      <c r="M130" s="52" t="s">
        <v>32</v>
      </c>
      <c r="N130" s="52" t="s">
        <v>33</v>
      </c>
      <c r="O130" s="643" t="s">
        <v>34</v>
      </c>
      <c r="P130" s="643"/>
      <c r="Q130" s="643" t="s">
        <v>35</v>
      </c>
      <c r="R130" s="643"/>
      <c r="S130" s="634" t="s">
        <v>11</v>
      </c>
      <c r="T130" s="634"/>
      <c r="U130" s="643" t="s">
        <v>27</v>
      </c>
      <c r="V130" s="643"/>
      <c r="W130" s="52" t="s">
        <v>32</v>
      </c>
      <c r="X130" s="52" t="s">
        <v>33</v>
      </c>
      <c r="Y130" s="643" t="s">
        <v>34</v>
      </c>
      <c r="Z130" s="643"/>
      <c r="AA130" s="633" t="s">
        <v>35</v>
      </c>
      <c r="AB130" s="633"/>
      <c r="AC130" s="634" t="s">
        <v>11</v>
      </c>
      <c r="AD130" s="634"/>
      <c r="AE130" s="643" t="s">
        <v>27</v>
      </c>
      <c r="AF130" s="643"/>
      <c r="AG130" s="52" t="s">
        <v>32</v>
      </c>
      <c r="AH130" s="52" t="s">
        <v>33</v>
      </c>
      <c r="AI130" s="643" t="s">
        <v>34</v>
      </c>
      <c r="AJ130" s="643"/>
      <c r="AK130" s="643" t="s">
        <v>35</v>
      </c>
      <c r="AL130" s="643"/>
      <c r="AM130" s="634" t="s">
        <v>11</v>
      </c>
      <c r="AN130" s="735"/>
      <c r="AO130" s="643" t="s">
        <v>27</v>
      </c>
      <c r="AP130" s="643"/>
      <c r="AQ130" s="52" t="s">
        <v>32</v>
      </c>
      <c r="AR130" s="52" t="s">
        <v>33</v>
      </c>
      <c r="AS130" s="643" t="s">
        <v>34</v>
      </c>
      <c r="AT130" s="643"/>
      <c r="AU130" s="643" t="s">
        <v>35</v>
      </c>
      <c r="AV130" s="643"/>
      <c r="AW130" s="634" t="s">
        <v>11</v>
      </c>
      <c r="AX130" s="634"/>
      <c r="AY130" s="643" t="s">
        <v>27</v>
      </c>
      <c r="AZ130" s="643"/>
      <c r="BA130" s="52" t="s">
        <v>32</v>
      </c>
      <c r="BB130" s="52" t="s">
        <v>33</v>
      </c>
      <c r="BC130" s="643" t="s">
        <v>34</v>
      </c>
      <c r="BD130" s="643"/>
      <c r="BE130" s="643" t="s">
        <v>35</v>
      </c>
      <c r="BF130" s="643"/>
      <c r="BG130" s="634" t="s">
        <v>11</v>
      </c>
      <c r="BH130" s="634"/>
    </row>
    <row r="131" spans="1:60" ht="14.25" customHeight="1">
      <c r="A131" s="632"/>
      <c r="B131" s="632"/>
      <c r="C131" s="5"/>
      <c r="D131" s="5"/>
      <c r="E131" s="632"/>
      <c r="F131" s="632"/>
      <c r="G131" s="632"/>
      <c r="H131" s="632"/>
      <c r="I131" s="668"/>
      <c r="J131" s="668"/>
      <c r="K131" s="632"/>
      <c r="L131" s="632"/>
      <c r="M131" s="5"/>
      <c r="N131" s="5"/>
      <c r="O131" s="632"/>
      <c r="P131" s="632"/>
      <c r="Q131" s="632"/>
      <c r="R131" s="632"/>
      <c r="S131" s="657"/>
      <c r="T131" s="657"/>
      <c r="U131" s="632"/>
      <c r="V131" s="632"/>
      <c r="W131" s="5"/>
      <c r="X131" s="5"/>
      <c r="Y131" s="632"/>
      <c r="Z131" s="632"/>
      <c r="AA131" s="658"/>
      <c r="AB131" s="658"/>
      <c r="AC131" s="657"/>
      <c r="AD131" s="657"/>
      <c r="AE131" s="632"/>
      <c r="AF131" s="632"/>
      <c r="AG131" s="5"/>
      <c r="AH131" s="5"/>
      <c r="AI131" s="632"/>
      <c r="AJ131" s="632"/>
      <c r="AK131" s="632"/>
      <c r="AL131" s="632"/>
      <c r="AM131" s="657"/>
      <c r="AN131" s="763"/>
      <c r="AO131" s="632"/>
      <c r="AP131" s="632"/>
      <c r="AQ131" s="5"/>
      <c r="AR131" s="5"/>
      <c r="AS131" s="632"/>
      <c r="AT131" s="632"/>
      <c r="AU131" s="632"/>
      <c r="AV131" s="632"/>
      <c r="AW131" s="657"/>
      <c r="AX131" s="657"/>
      <c r="AY131" s="632"/>
      <c r="AZ131" s="632"/>
      <c r="BA131" s="5"/>
      <c r="BB131" s="5"/>
      <c r="BC131" s="632"/>
      <c r="BD131" s="632"/>
      <c r="BE131" s="632"/>
      <c r="BF131" s="632"/>
      <c r="BG131" s="657"/>
      <c r="BH131" s="657"/>
    </row>
    <row r="132" spans="1:60" ht="14.25" customHeight="1">
      <c r="A132" s="632"/>
      <c r="B132" s="632"/>
      <c r="C132" s="5"/>
      <c r="D132" s="5"/>
      <c r="E132" s="632"/>
      <c r="F132" s="632"/>
      <c r="G132" s="632"/>
      <c r="H132" s="632"/>
      <c r="I132" s="668"/>
      <c r="J132" s="668"/>
      <c r="K132" s="632"/>
      <c r="L132" s="632"/>
      <c r="M132" s="5"/>
      <c r="N132" s="5"/>
      <c r="O132" s="632"/>
      <c r="P132" s="632"/>
      <c r="Q132" s="632"/>
      <c r="R132" s="632"/>
      <c r="S132" s="657"/>
      <c r="T132" s="657"/>
      <c r="U132" s="632"/>
      <c r="V132" s="632"/>
      <c r="W132" s="5"/>
      <c r="X132" s="5"/>
      <c r="Y132" s="632"/>
      <c r="Z132" s="632"/>
      <c r="AA132" s="658"/>
      <c r="AB132" s="658"/>
      <c r="AC132" s="657"/>
      <c r="AD132" s="657"/>
      <c r="AE132" s="632"/>
      <c r="AF132" s="632"/>
      <c r="AG132" s="5"/>
      <c r="AH132" s="5"/>
      <c r="AI132" s="632"/>
      <c r="AJ132" s="632"/>
      <c r="AK132" s="632"/>
      <c r="AL132" s="632"/>
      <c r="AM132" s="657"/>
      <c r="AN132" s="763"/>
      <c r="AO132" s="632"/>
      <c r="AP132" s="632"/>
      <c r="AQ132" s="5"/>
      <c r="AR132" s="5"/>
      <c r="AS132" s="632"/>
      <c r="AT132" s="632"/>
      <c r="AU132" s="632"/>
      <c r="AV132" s="632"/>
      <c r="AW132" s="657"/>
      <c r="AX132" s="657"/>
      <c r="AY132" s="632"/>
      <c r="AZ132" s="632"/>
      <c r="BA132" s="5"/>
      <c r="BB132" s="5"/>
      <c r="BC132" s="632"/>
      <c r="BD132" s="632"/>
      <c r="BE132" s="632"/>
      <c r="BF132" s="632"/>
      <c r="BG132" s="657"/>
      <c r="BH132" s="657"/>
    </row>
    <row r="133" spans="1:60" ht="14.25" customHeight="1">
      <c r="A133" s="632"/>
      <c r="B133" s="632"/>
      <c r="C133" s="5"/>
      <c r="D133" s="5"/>
      <c r="E133" s="632"/>
      <c r="F133" s="632"/>
      <c r="G133" s="632"/>
      <c r="H133" s="632"/>
      <c r="I133" s="668"/>
      <c r="J133" s="668"/>
      <c r="K133" s="632"/>
      <c r="L133" s="632"/>
      <c r="M133" s="5"/>
      <c r="N133" s="5"/>
      <c r="O133" s="632"/>
      <c r="P133" s="632"/>
      <c r="Q133" s="632"/>
      <c r="R133" s="632"/>
      <c r="S133" s="657"/>
      <c r="T133" s="657"/>
      <c r="U133" s="632"/>
      <c r="V133" s="632"/>
      <c r="W133" s="5"/>
      <c r="X133" s="5"/>
      <c r="Y133" s="632"/>
      <c r="Z133" s="632"/>
      <c r="AA133" s="658"/>
      <c r="AB133" s="658"/>
      <c r="AC133" s="657"/>
      <c r="AD133" s="657"/>
      <c r="AE133" s="632"/>
      <c r="AF133" s="632"/>
      <c r="AG133" s="5"/>
      <c r="AH133" s="5"/>
      <c r="AI133" s="632"/>
      <c r="AJ133" s="632"/>
      <c r="AK133" s="632"/>
      <c r="AL133" s="632"/>
      <c r="AM133" s="657"/>
      <c r="AN133" s="763"/>
      <c r="AO133" s="632"/>
      <c r="AP133" s="632"/>
      <c r="AQ133" s="5"/>
      <c r="AR133" s="5"/>
      <c r="AS133" s="632"/>
      <c r="AT133" s="632"/>
      <c r="AU133" s="632"/>
      <c r="AV133" s="632"/>
      <c r="AW133" s="657"/>
      <c r="AX133" s="657"/>
      <c r="AY133" s="632"/>
      <c r="AZ133" s="632"/>
      <c r="BA133" s="5"/>
      <c r="BB133" s="5"/>
      <c r="BC133" s="632"/>
      <c r="BD133" s="632"/>
      <c r="BE133" s="632"/>
      <c r="BF133" s="632"/>
      <c r="BG133" s="657"/>
      <c r="BH133" s="657"/>
    </row>
    <row r="134" spans="1:60" ht="14.25" customHeight="1">
      <c r="A134" s="83"/>
      <c r="B134" s="51"/>
      <c r="E134" s="51"/>
      <c r="F134" s="51"/>
      <c r="G134" s="632" t="s">
        <v>13</v>
      </c>
      <c r="H134" s="632"/>
      <c r="I134" s="668">
        <f>SUM(I131:J133)</f>
        <v>0</v>
      </c>
      <c r="J134" s="668"/>
      <c r="K134" s="83"/>
      <c r="L134" s="51"/>
      <c r="M134" s="7"/>
      <c r="N134" s="7"/>
      <c r="O134" s="51"/>
      <c r="P134" s="51"/>
      <c r="Q134" s="632" t="s">
        <v>13</v>
      </c>
      <c r="R134" s="632"/>
      <c r="S134" s="657">
        <f>SUM(S131:T133)</f>
        <v>0</v>
      </c>
      <c r="T134" s="657"/>
      <c r="U134" s="83"/>
      <c r="V134" s="51"/>
      <c r="Y134" s="51"/>
      <c r="Z134" s="51"/>
      <c r="AA134" s="658" t="s">
        <v>13</v>
      </c>
      <c r="AB134" s="658"/>
      <c r="AC134" s="657">
        <f>SUM(AC131:AD133)</f>
        <v>0</v>
      </c>
      <c r="AD134" s="657"/>
      <c r="AE134" s="83"/>
      <c r="AF134" s="51"/>
      <c r="AG134" s="7"/>
      <c r="AH134" s="7"/>
      <c r="AI134" s="51"/>
      <c r="AJ134" s="51"/>
      <c r="AK134" s="632" t="s">
        <v>13</v>
      </c>
      <c r="AL134" s="632"/>
      <c r="AM134" s="657">
        <f>SUM(AM131:AN133)</f>
        <v>0</v>
      </c>
      <c r="AN134" s="763"/>
      <c r="AO134" s="83"/>
      <c r="AP134" s="51"/>
      <c r="AQ134" s="7"/>
      <c r="AR134" s="7"/>
      <c r="AS134" s="51"/>
      <c r="AT134" s="51"/>
      <c r="AU134" s="632" t="s">
        <v>13</v>
      </c>
      <c r="AV134" s="632"/>
      <c r="AW134" s="657">
        <f>SUM(AW131:AX133)</f>
        <v>0</v>
      </c>
      <c r="AX134" s="657"/>
      <c r="AY134" s="83"/>
      <c r="AZ134" s="51"/>
      <c r="BA134" s="7"/>
      <c r="BB134" s="7"/>
      <c r="BC134" s="51"/>
      <c r="BD134" s="51"/>
      <c r="BE134" s="632" t="s">
        <v>13</v>
      </c>
      <c r="BF134" s="632"/>
      <c r="BG134" s="657">
        <f>SUM(BG131:BH133)</f>
        <v>0</v>
      </c>
      <c r="BH134" s="657"/>
    </row>
    <row r="135" spans="1:60" ht="6.75" customHeight="1">
      <c r="A135" s="83"/>
      <c r="B135" s="51"/>
      <c r="E135" s="51"/>
      <c r="F135" s="51"/>
      <c r="G135" s="51"/>
      <c r="H135" s="51"/>
      <c r="I135" s="42"/>
      <c r="J135" s="84"/>
      <c r="K135" s="83"/>
      <c r="L135" s="51"/>
      <c r="M135" s="7"/>
      <c r="N135" s="7"/>
      <c r="O135" s="51"/>
      <c r="P135" s="51"/>
      <c r="Q135" s="51"/>
      <c r="R135" s="51"/>
      <c r="S135" s="10"/>
      <c r="T135" s="113"/>
      <c r="U135" s="83"/>
      <c r="V135" s="51"/>
      <c r="Y135" s="51"/>
      <c r="Z135" s="51"/>
      <c r="AA135" s="103"/>
      <c r="AB135" s="103"/>
      <c r="AC135" s="10"/>
      <c r="AD135" s="113"/>
      <c r="AE135" s="83"/>
      <c r="AF135" s="51"/>
      <c r="AG135" s="7"/>
      <c r="AH135" s="7"/>
      <c r="AI135" s="51"/>
      <c r="AJ135" s="51"/>
      <c r="AK135" s="51"/>
      <c r="AL135" s="51"/>
      <c r="AM135" s="10"/>
      <c r="AN135" s="10"/>
      <c r="AO135" s="83"/>
      <c r="AP135" s="51"/>
      <c r="AQ135" s="7"/>
      <c r="AR135" s="7"/>
      <c r="AS135" s="51"/>
      <c r="AT135" s="51"/>
      <c r="AU135" s="51"/>
      <c r="AV135" s="51"/>
      <c r="AW135" s="10"/>
      <c r="AX135" s="113"/>
      <c r="AY135" s="83"/>
      <c r="AZ135" s="51"/>
      <c r="BA135" s="7"/>
      <c r="BB135" s="7"/>
      <c r="BC135" s="51"/>
      <c r="BD135" s="51"/>
      <c r="BE135" s="51"/>
      <c r="BF135" s="51"/>
      <c r="BG135" s="10"/>
      <c r="BH135" s="113"/>
    </row>
    <row r="136" spans="1:60" ht="18">
      <c r="A136" s="81" t="s">
        <v>36</v>
      </c>
      <c r="K136" s="81" t="s">
        <v>36</v>
      </c>
      <c r="L136" s="7"/>
      <c r="M136" s="7"/>
      <c r="N136" s="7"/>
      <c r="O136" s="7"/>
      <c r="P136" s="7"/>
      <c r="Q136" s="7"/>
      <c r="R136" s="7"/>
      <c r="S136" s="7"/>
      <c r="T136" s="111"/>
      <c r="U136" s="81" t="s">
        <v>36</v>
      </c>
      <c r="AE136" s="81" t="s">
        <v>36</v>
      </c>
      <c r="AF136" s="7"/>
      <c r="AG136" s="7"/>
      <c r="AH136" s="7"/>
      <c r="AI136" s="7"/>
      <c r="AJ136" s="7"/>
      <c r="AK136" s="7"/>
      <c r="AL136" s="7"/>
      <c r="AM136" s="7"/>
      <c r="AN136" s="7"/>
      <c r="AO136" s="81" t="s">
        <v>36</v>
      </c>
      <c r="AP136" s="7"/>
      <c r="AQ136" s="7"/>
      <c r="AR136" s="7"/>
      <c r="AS136" s="7"/>
      <c r="AT136" s="7"/>
      <c r="AU136" s="7"/>
      <c r="AV136" s="7"/>
      <c r="AW136" s="7"/>
      <c r="AX136" s="111"/>
      <c r="AY136" s="81" t="s">
        <v>36</v>
      </c>
      <c r="AZ136" s="7"/>
      <c r="BA136" s="7"/>
      <c r="BB136" s="7"/>
      <c r="BC136" s="7"/>
      <c r="BD136" s="7"/>
      <c r="BE136" s="7"/>
      <c r="BF136" s="7"/>
      <c r="BG136" s="7"/>
      <c r="BH136" s="111"/>
    </row>
    <row r="137" spans="1:60" ht="32.25" customHeight="1">
      <c r="A137" s="635" t="s">
        <v>37</v>
      </c>
      <c r="B137" s="636"/>
      <c r="C137" s="636"/>
      <c r="D137" s="636"/>
      <c r="E137" s="636"/>
      <c r="F137" s="637"/>
      <c r="G137" s="724" t="s">
        <v>44</v>
      </c>
      <c r="H137" s="725"/>
      <c r="I137" s="735" t="s">
        <v>11</v>
      </c>
      <c r="J137" s="736"/>
      <c r="K137" s="635" t="s">
        <v>37</v>
      </c>
      <c r="L137" s="636"/>
      <c r="M137" s="636"/>
      <c r="N137" s="636"/>
      <c r="O137" s="636"/>
      <c r="P137" s="637"/>
      <c r="Q137" s="724" t="s">
        <v>44</v>
      </c>
      <c r="R137" s="725"/>
      <c r="S137" s="676" t="s">
        <v>11</v>
      </c>
      <c r="T137" s="676"/>
      <c r="U137" s="635" t="s">
        <v>37</v>
      </c>
      <c r="V137" s="636"/>
      <c r="W137" s="636"/>
      <c r="X137" s="636"/>
      <c r="Y137" s="636"/>
      <c r="Z137" s="637"/>
      <c r="AA137" s="644" t="s">
        <v>44</v>
      </c>
      <c r="AB137" s="645"/>
      <c r="AC137" s="676" t="s">
        <v>11</v>
      </c>
      <c r="AD137" s="676"/>
      <c r="AE137" s="635" t="s">
        <v>37</v>
      </c>
      <c r="AF137" s="636"/>
      <c r="AG137" s="636"/>
      <c r="AH137" s="636"/>
      <c r="AI137" s="636"/>
      <c r="AJ137" s="637"/>
      <c r="AK137" s="724" t="s">
        <v>44</v>
      </c>
      <c r="AL137" s="725"/>
      <c r="AM137" s="676" t="s">
        <v>11</v>
      </c>
      <c r="AN137" s="764"/>
      <c r="AO137" s="635" t="s">
        <v>37</v>
      </c>
      <c r="AP137" s="636"/>
      <c r="AQ137" s="636"/>
      <c r="AR137" s="636"/>
      <c r="AS137" s="636"/>
      <c r="AT137" s="637"/>
      <c r="AU137" s="724" t="s">
        <v>44</v>
      </c>
      <c r="AV137" s="725"/>
      <c r="AW137" s="676" t="s">
        <v>11</v>
      </c>
      <c r="AX137" s="676"/>
      <c r="AY137" s="635" t="s">
        <v>37</v>
      </c>
      <c r="AZ137" s="636"/>
      <c r="BA137" s="636"/>
      <c r="BB137" s="636"/>
      <c r="BC137" s="636"/>
      <c r="BD137" s="637"/>
      <c r="BE137" s="724" t="s">
        <v>44</v>
      </c>
      <c r="BF137" s="725"/>
      <c r="BG137" s="676" t="s">
        <v>11</v>
      </c>
      <c r="BH137" s="676"/>
    </row>
    <row r="138" spans="1:60" ht="14.25" customHeight="1">
      <c r="A138" s="679" t="s">
        <v>45</v>
      </c>
      <c r="B138" s="653"/>
      <c r="C138" s="653"/>
      <c r="D138" s="653"/>
      <c r="E138" s="653"/>
      <c r="F138" s="680"/>
      <c r="G138" s="632" t="s">
        <v>83</v>
      </c>
      <c r="H138" s="632"/>
      <c r="I138" s="668">
        <f>'CONTENIDO GENERAL'!J14</f>
        <v>4050</v>
      </c>
      <c r="J138" s="668"/>
      <c r="K138" s="652" t="s">
        <v>288</v>
      </c>
      <c r="L138" s="653"/>
      <c r="M138" s="653"/>
      <c r="N138" s="653"/>
      <c r="O138" s="653"/>
      <c r="P138" s="680"/>
      <c r="Q138" s="632"/>
      <c r="R138" s="632"/>
      <c r="S138" s="668">
        <f>'CONTENIDO GENERAL'!J46</f>
        <v>8100</v>
      </c>
      <c r="T138" s="668"/>
      <c r="U138" s="679" t="s">
        <v>45</v>
      </c>
      <c r="V138" s="653"/>
      <c r="W138" s="653"/>
      <c r="X138" s="653"/>
      <c r="Y138" s="653"/>
      <c r="Z138" s="680"/>
      <c r="AA138" s="776" t="s">
        <v>80</v>
      </c>
      <c r="AB138" s="658"/>
      <c r="AC138" s="668">
        <f>'CONTENIDO GENERAL'!J60</f>
        <v>2700</v>
      </c>
      <c r="AD138" s="668"/>
      <c r="AE138" s="652" t="s">
        <v>45</v>
      </c>
      <c r="AF138" s="653"/>
      <c r="AG138" s="653"/>
      <c r="AH138" s="653"/>
      <c r="AI138" s="653"/>
      <c r="AJ138" s="680"/>
      <c r="AK138" s="632"/>
      <c r="AL138" s="632"/>
      <c r="AM138" s="668">
        <f>'CONTENIDO GENERAL'!J68</f>
        <v>9000</v>
      </c>
      <c r="AN138" s="688"/>
      <c r="AO138" s="679" t="s">
        <v>229</v>
      </c>
      <c r="AP138" s="653"/>
      <c r="AQ138" s="653"/>
      <c r="AR138" s="653"/>
      <c r="AS138" s="653"/>
      <c r="AT138" s="680"/>
      <c r="AU138" s="632"/>
      <c r="AV138" s="632"/>
      <c r="AW138" s="668">
        <f>'CONTENIDO GENERAL'!J75</f>
        <v>15750</v>
      </c>
      <c r="AX138" s="668"/>
      <c r="AY138" s="679" t="s">
        <v>229</v>
      </c>
      <c r="AZ138" s="653"/>
      <c r="BA138" s="653"/>
      <c r="BB138" s="653"/>
      <c r="BC138" s="653"/>
      <c r="BD138" s="680"/>
      <c r="BE138" s="632" t="s">
        <v>264</v>
      </c>
      <c r="BF138" s="632"/>
      <c r="BG138" s="668">
        <v>4500</v>
      </c>
      <c r="BH138" s="668"/>
    </row>
    <row r="139" spans="1:60" ht="14.25" customHeight="1">
      <c r="A139" s="679"/>
      <c r="B139" s="653"/>
      <c r="C139" s="653"/>
      <c r="D139" s="653"/>
      <c r="E139" s="653"/>
      <c r="F139" s="680"/>
      <c r="G139" s="632"/>
      <c r="H139" s="632"/>
      <c r="I139" s="668"/>
      <c r="J139" s="668"/>
      <c r="K139" s="679"/>
      <c r="L139" s="653"/>
      <c r="M139" s="653"/>
      <c r="N139" s="653"/>
      <c r="O139" s="653"/>
      <c r="P139" s="680"/>
      <c r="Q139" s="632"/>
      <c r="R139" s="632"/>
      <c r="S139" s="668"/>
      <c r="T139" s="668"/>
      <c r="U139" s="679"/>
      <c r="V139" s="653"/>
      <c r="W139" s="653"/>
      <c r="X139" s="653"/>
      <c r="Y139" s="653"/>
      <c r="Z139" s="680"/>
      <c r="AA139" s="658"/>
      <c r="AB139" s="658"/>
      <c r="AC139" s="668"/>
      <c r="AD139" s="668"/>
      <c r="AE139" s="679"/>
      <c r="AF139" s="653"/>
      <c r="AG139" s="653"/>
      <c r="AH139" s="653"/>
      <c r="AI139" s="653"/>
      <c r="AJ139" s="680"/>
      <c r="AK139" s="632"/>
      <c r="AL139" s="632"/>
      <c r="AM139" s="668"/>
      <c r="AN139" s="688"/>
      <c r="AO139" s="679"/>
      <c r="AP139" s="653"/>
      <c r="AQ139" s="653"/>
      <c r="AR139" s="653"/>
      <c r="AS139" s="653"/>
      <c r="AT139" s="680"/>
      <c r="AU139" s="632"/>
      <c r="AV139" s="632"/>
      <c r="AW139" s="668"/>
      <c r="AX139" s="668"/>
      <c r="AY139" s="679"/>
      <c r="AZ139" s="653"/>
      <c r="BA139" s="653"/>
      <c r="BB139" s="653"/>
      <c r="BC139" s="653"/>
      <c r="BD139" s="680"/>
      <c r="BE139" s="632"/>
      <c r="BF139" s="632"/>
      <c r="BG139" s="668"/>
      <c r="BH139" s="668"/>
    </row>
    <row r="140" spans="1:60" ht="14.25" customHeight="1">
      <c r="A140" s="640"/>
      <c r="B140" s="641"/>
      <c r="E140" s="641"/>
      <c r="F140" s="641"/>
      <c r="G140" s="632" t="s">
        <v>13</v>
      </c>
      <c r="H140" s="632"/>
      <c r="I140" s="668">
        <f>SUM(I138:J139)</f>
        <v>4050</v>
      </c>
      <c r="J140" s="668"/>
      <c r="K140" s="640"/>
      <c r="L140" s="641"/>
      <c r="M140" s="7"/>
      <c r="N140" s="7"/>
      <c r="O140" s="641"/>
      <c r="P140" s="641"/>
      <c r="Q140" s="632" t="s">
        <v>13</v>
      </c>
      <c r="R140" s="632"/>
      <c r="S140" s="668">
        <f>SUM(S138:T139)</f>
        <v>8100</v>
      </c>
      <c r="T140" s="668"/>
      <c r="U140" s="640"/>
      <c r="V140" s="641"/>
      <c r="Y140" s="641"/>
      <c r="Z140" s="641"/>
      <c r="AA140" s="658" t="s">
        <v>13</v>
      </c>
      <c r="AB140" s="658"/>
      <c r="AC140" s="668">
        <f>SUM(AC138:AD139)</f>
        <v>2700</v>
      </c>
      <c r="AD140" s="668"/>
      <c r="AE140" s="640"/>
      <c r="AF140" s="641"/>
      <c r="AG140" s="7"/>
      <c r="AH140" s="7"/>
      <c r="AI140" s="641"/>
      <c r="AJ140" s="641"/>
      <c r="AK140" s="632" t="s">
        <v>13</v>
      </c>
      <c r="AL140" s="632"/>
      <c r="AM140" s="668">
        <f>SUM(AM138:AN139)</f>
        <v>9000</v>
      </c>
      <c r="AN140" s="688"/>
      <c r="AO140" s="640"/>
      <c r="AP140" s="641"/>
      <c r="AQ140" s="7"/>
      <c r="AR140" s="7"/>
      <c r="AS140" s="641"/>
      <c r="AT140" s="641"/>
      <c r="AU140" s="632" t="s">
        <v>13</v>
      </c>
      <c r="AV140" s="632"/>
      <c r="AW140" s="668">
        <f>SUM(AW138:AX139)</f>
        <v>15750</v>
      </c>
      <c r="AX140" s="668"/>
      <c r="AY140" s="640"/>
      <c r="AZ140" s="641"/>
      <c r="BA140" s="7"/>
      <c r="BB140" s="7"/>
      <c r="BC140" s="641"/>
      <c r="BD140" s="641"/>
      <c r="BE140" s="632" t="s">
        <v>13</v>
      </c>
      <c r="BF140" s="632"/>
      <c r="BG140" s="668">
        <f>SUM(BG138:BH139)</f>
        <v>4500</v>
      </c>
      <c r="BH140" s="668"/>
    </row>
    <row r="141" spans="7:60" ht="6.75" customHeight="1">
      <c r="G141" s="678"/>
      <c r="H141" s="678"/>
      <c r="I141" s="726"/>
      <c r="J141" s="727"/>
      <c r="K141" s="76"/>
      <c r="L141" s="7"/>
      <c r="M141" s="7"/>
      <c r="N141" s="7"/>
      <c r="O141" s="7"/>
      <c r="P141" s="7"/>
      <c r="Q141" s="678"/>
      <c r="R141" s="678"/>
      <c r="S141" s="726"/>
      <c r="T141" s="727"/>
      <c r="AA141" s="777"/>
      <c r="AB141" s="777"/>
      <c r="AC141" s="726"/>
      <c r="AD141" s="727"/>
      <c r="AE141" s="76"/>
      <c r="AF141" s="7"/>
      <c r="AG141" s="7"/>
      <c r="AH141" s="7"/>
      <c r="AI141" s="7"/>
      <c r="AJ141" s="7"/>
      <c r="AK141" s="678"/>
      <c r="AL141" s="678"/>
      <c r="AM141" s="726"/>
      <c r="AN141" s="726"/>
      <c r="AO141" s="76"/>
      <c r="AP141" s="7"/>
      <c r="AQ141" s="7"/>
      <c r="AR141" s="7"/>
      <c r="AS141" s="7"/>
      <c r="AT141" s="7"/>
      <c r="AU141" s="678"/>
      <c r="AV141" s="678"/>
      <c r="AW141" s="726"/>
      <c r="AX141" s="727"/>
      <c r="AY141" s="76"/>
      <c r="AZ141" s="7"/>
      <c r="BA141" s="7"/>
      <c r="BB141" s="7"/>
      <c r="BC141" s="7"/>
      <c r="BD141" s="7"/>
      <c r="BE141" s="678"/>
      <c r="BF141" s="678"/>
      <c r="BG141" s="726"/>
      <c r="BH141" s="727"/>
    </row>
    <row r="142" spans="1:60" ht="18">
      <c r="A142" s="81" t="s">
        <v>39</v>
      </c>
      <c r="G142" s="51"/>
      <c r="H142" s="51"/>
      <c r="I142" s="42"/>
      <c r="J142" s="84"/>
      <c r="K142" s="81" t="s">
        <v>39</v>
      </c>
      <c r="L142" s="7"/>
      <c r="M142" s="7"/>
      <c r="N142" s="7"/>
      <c r="O142" s="7"/>
      <c r="P142" s="7"/>
      <c r="Q142" s="51"/>
      <c r="R142" s="51"/>
      <c r="S142" s="42"/>
      <c r="T142" s="84"/>
      <c r="U142" s="81" t="s">
        <v>39</v>
      </c>
      <c r="AA142" s="103"/>
      <c r="AB142" s="103"/>
      <c r="AC142" s="42"/>
      <c r="AD142" s="84"/>
      <c r="AE142" s="81" t="s">
        <v>39</v>
      </c>
      <c r="AF142" s="7"/>
      <c r="AG142" s="7"/>
      <c r="AH142" s="7"/>
      <c r="AI142" s="7"/>
      <c r="AJ142" s="7"/>
      <c r="AK142" s="51"/>
      <c r="AL142" s="51"/>
      <c r="AM142" s="42"/>
      <c r="AN142" s="42"/>
      <c r="AO142" s="81" t="s">
        <v>39</v>
      </c>
      <c r="AP142" s="7"/>
      <c r="AQ142" s="7"/>
      <c r="AR142" s="7"/>
      <c r="AS142" s="7"/>
      <c r="AT142" s="7"/>
      <c r="AU142" s="51"/>
      <c r="AV142" s="51"/>
      <c r="AW142" s="42"/>
      <c r="AX142" s="84"/>
      <c r="AY142" s="81" t="s">
        <v>39</v>
      </c>
      <c r="AZ142" s="7"/>
      <c r="BA142" s="7"/>
      <c r="BB142" s="7"/>
      <c r="BC142" s="7"/>
      <c r="BD142" s="7"/>
      <c r="BE142" s="51"/>
      <c r="BF142" s="51"/>
      <c r="BG142" s="42"/>
      <c r="BH142" s="84"/>
    </row>
    <row r="143" spans="1:60" ht="15.75">
      <c r="A143" s="642" t="s">
        <v>26</v>
      </c>
      <c r="B143" s="642"/>
      <c r="C143" s="642"/>
      <c r="D143" s="642"/>
      <c r="E143" s="642"/>
      <c r="F143" s="642"/>
      <c r="G143" s="642" t="s">
        <v>40</v>
      </c>
      <c r="H143" s="642"/>
      <c r="I143" s="656" t="s">
        <v>11</v>
      </c>
      <c r="J143" s="656"/>
      <c r="K143" s="642" t="s">
        <v>26</v>
      </c>
      <c r="L143" s="642"/>
      <c r="M143" s="642"/>
      <c r="N143" s="642"/>
      <c r="O143" s="642"/>
      <c r="P143" s="642"/>
      <c r="Q143" s="642" t="s">
        <v>40</v>
      </c>
      <c r="R143" s="642"/>
      <c r="S143" s="656" t="s">
        <v>11</v>
      </c>
      <c r="T143" s="656"/>
      <c r="U143" s="642" t="s">
        <v>26</v>
      </c>
      <c r="V143" s="642"/>
      <c r="W143" s="642"/>
      <c r="X143" s="642"/>
      <c r="Y143" s="642"/>
      <c r="Z143" s="642"/>
      <c r="AA143" s="661" t="s">
        <v>40</v>
      </c>
      <c r="AB143" s="661"/>
      <c r="AC143" s="656" t="s">
        <v>11</v>
      </c>
      <c r="AD143" s="656"/>
      <c r="AE143" s="642" t="s">
        <v>26</v>
      </c>
      <c r="AF143" s="642"/>
      <c r="AG143" s="642"/>
      <c r="AH143" s="642"/>
      <c r="AI143" s="642"/>
      <c r="AJ143" s="642"/>
      <c r="AK143" s="642" t="s">
        <v>40</v>
      </c>
      <c r="AL143" s="642"/>
      <c r="AM143" s="656" t="s">
        <v>11</v>
      </c>
      <c r="AN143" s="765"/>
      <c r="AO143" s="642" t="s">
        <v>26</v>
      </c>
      <c r="AP143" s="642"/>
      <c r="AQ143" s="642"/>
      <c r="AR143" s="642"/>
      <c r="AS143" s="642"/>
      <c r="AT143" s="642"/>
      <c r="AU143" s="642" t="s">
        <v>40</v>
      </c>
      <c r="AV143" s="642"/>
      <c r="AW143" s="656" t="s">
        <v>11</v>
      </c>
      <c r="AX143" s="656"/>
      <c r="AY143" s="642" t="s">
        <v>26</v>
      </c>
      <c r="AZ143" s="642"/>
      <c r="BA143" s="642"/>
      <c r="BB143" s="642"/>
      <c r="BC143" s="642"/>
      <c r="BD143" s="642"/>
      <c r="BE143" s="642" t="s">
        <v>40</v>
      </c>
      <c r="BF143" s="642"/>
      <c r="BG143" s="656" t="s">
        <v>11</v>
      </c>
      <c r="BH143" s="656"/>
    </row>
    <row r="144" spans="1:60" ht="14.25" customHeight="1">
      <c r="A144" s="648" t="s">
        <v>149</v>
      </c>
      <c r="B144" s="648"/>
      <c r="C144" s="648"/>
      <c r="D144" s="648"/>
      <c r="E144" s="648"/>
      <c r="F144" s="692"/>
      <c r="G144" s="720">
        <f>$G$47</f>
        <v>0.25</v>
      </c>
      <c r="H144" s="720"/>
      <c r="I144" s="721">
        <f>(I140+I134+I127+I116)*G144</f>
        <v>1063.125</v>
      </c>
      <c r="J144" s="721"/>
      <c r="K144" s="648" t="s">
        <v>149</v>
      </c>
      <c r="L144" s="648"/>
      <c r="M144" s="648"/>
      <c r="N144" s="648"/>
      <c r="O144" s="648"/>
      <c r="P144" s="692"/>
      <c r="Q144" s="720">
        <f>$G$47</f>
        <v>0.25</v>
      </c>
      <c r="R144" s="720"/>
      <c r="S144" s="721">
        <f>(S140+S134+S127+S116)*Q144</f>
        <v>14828.8875</v>
      </c>
      <c r="T144" s="721"/>
      <c r="U144" s="648" t="s">
        <v>149</v>
      </c>
      <c r="V144" s="648"/>
      <c r="W144" s="648"/>
      <c r="X144" s="648"/>
      <c r="Y144" s="648"/>
      <c r="Z144" s="692"/>
      <c r="AA144" s="720">
        <f>$G$47</f>
        <v>0.25</v>
      </c>
      <c r="AB144" s="720"/>
      <c r="AC144" s="721">
        <f>(AC140+AC134+AC127+AC116)*AA144</f>
        <v>2574.59375</v>
      </c>
      <c r="AD144" s="721"/>
      <c r="AE144" s="648" t="s">
        <v>149</v>
      </c>
      <c r="AF144" s="648"/>
      <c r="AG144" s="648"/>
      <c r="AH144" s="648"/>
      <c r="AI144" s="648"/>
      <c r="AJ144" s="692"/>
      <c r="AK144" s="720">
        <f>$G$47</f>
        <v>0.25</v>
      </c>
      <c r="AL144" s="720"/>
      <c r="AM144" s="721">
        <f>(AM140+AM134+AM127+AM116)*AK144</f>
        <v>5627.5875</v>
      </c>
      <c r="AN144" s="646"/>
      <c r="AO144" s="648" t="s">
        <v>149</v>
      </c>
      <c r="AP144" s="648"/>
      <c r="AQ144" s="648"/>
      <c r="AR144" s="648"/>
      <c r="AS144" s="648"/>
      <c r="AT144" s="692"/>
      <c r="AU144" s="720">
        <f>$G$47</f>
        <v>0.25</v>
      </c>
      <c r="AV144" s="720"/>
      <c r="AW144" s="721">
        <f>(AW140+AW134+AW127+AW116)*AU144</f>
        <v>33034.375</v>
      </c>
      <c r="AX144" s="721"/>
      <c r="AY144" s="648" t="s">
        <v>149</v>
      </c>
      <c r="AZ144" s="648"/>
      <c r="BA144" s="648"/>
      <c r="BB144" s="648"/>
      <c r="BC144" s="648"/>
      <c r="BD144" s="692"/>
      <c r="BE144" s="720">
        <f>$G$47</f>
        <v>0.25</v>
      </c>
      <c r="BF144" s="720"/>
      <c r="BG144" s="721">
        <f>(BG140+BG134+BG127+BG116)*BE144</f>
        <v>1706.25</v>
      </c>
      <c r="BH144" s="721"/>
    </row>
    <row r="145" spans="1:60" ht="14.25" customHeight="1">
      <c r="A145" s="659"/>
      <c r="B145" s="660"/>
      <c r="C145" s="660"/>
      <c r="D145" s="660"/>
      <c r="E145" s="660"/>
      <c r="F145" s="660"/>
      <c r="G145" s="632" t="s">
        <v>13</v>
      </c>
      <c r="H145" s="632"/>
      <c r="I145" s="668">
        <f>I144</f>
        <v>1063.125</v>
      </c>
      <c r="J145" s="668"/>
      <c r="K145" s="659"/>
      <c r="L145" s="660"/>
      <c r="M145" s="660"/>
      <c r="N145" s="660"/>
      <c r="O145" s="660"/>
      <c r="P145" s="660"/>
      <c r="Q145" s="632" t="s">
        <v>13</v>
      </c>
      <c r="R145" s="632"/>
      <c r="S145" s="668">
        <f>S144</f>
        <v>14828.8875</v>
      </c>
      <c r="T145" s="668"/>
      <c r="U145" s="659"/>
      <c r="V145" s="660"/>
      <c r="W145" s="660"/>
      <c r="X145" s="660"/>
      <c r="Y145" s="660"/>
      <c r="Z145" s="660"/>
      <c r="AA145" s="658" t="s">
        <v>13</v>
      </c>
      <c r="AB145" s="658"/>
      <c r="AC145" s="668">
        <f>AC144</f>
        <v>2574.59375</v>
      </c>
      <c r="AD145" s="668"/>
      <c r="AE145" s="659"/>
      <c r="AF145" s="660"/>
      <c r="AG145" s="660"/>
      <c r="AH145" s="660"/>
      <c r="AI145" s="660"/>
      <c r="AJ145" s="660"/>
      <c r="AK145" s="632" t="s">
        <v>13</v>
      </c>
      <c r="AL145" s="632"/>
      <c r="AM145" s="668">
        <f>AM144</f>
        <v>5627.5875</v>
      </c>
      <c r="AN145" s="688"/>
      <c r="AO145" s="659"/>
      <c r="AP145" s="660"/>
      <c r="AQ145" s="660"/>
      <c r="AR145" s="660"/>
      <c r="AS145" s="660"/>
      <c r="AT145" s="660"/>
      <c r="AU145" s="632" t="s">
        <v>13</v>
      </c>
      <c r="AV145" s="632"/>
      <c r="AW145" s="668">
        <f>AW144</f>
        <v>33034.375</v>
      </c>
      <c r="AX145" s="668"/>
      <c r="AY145" s="659"/>
      <c r="AZ145" s="660"/>
      <c r="BA145" s="660"/>
      <c r="BB145" s="660"/>
      <c r="BC145" s="660"/>
      <c r="BD145" s="660"/>
      <c r="BE145" s="632" t="s">
        <v>13</v>
      </c>
      <c r="BF145" s="632"/>
      <c r="BG145" s="668">
        <f>BG144</f>
        <v>1706.25</v>
      </c>
      <c r="BH145" s="668"/>
    </row>
    <row r="146" spans="1:60" ht="14.25" customHeight="1">
      <c r="A146" s="659"/>
      <c r="B146" s="660"/>
      <c r="C146" s="660"/>
      <c r="D146" s="660"/>
      <c r="E146" s="660"/>
      <c r="F146" s="660"/>
      <c r="G146" s="665"/>
      <c r="H146" s="665"/>
      <c r="I146" s="666"/>
      <c r="J146" s="667"/>
      <c r="K146" s="659"/>
      <c r="L146" s="660"/>
      <c r="M146" s="660"/>
      <c r="N146" s="660"/>
      <c r="O146" s="660"/>
      <c r="P146" s="660"/>
      <c r="Q146" s="665"/>
      <c r="R146" s="665"/>
      <c r="S146" s="666"/>
      <c r="T146" s="667"/>
      <c r="U146" s="659"/>
      <c r="V146" s="660"/>
      <c r="W146" s="660"/>
      <c r="X146" s="660"/>
      <c r="Y146" s="660"/>
      <c r="Z146" s="660"/>
      <c r="AA146" s="774"/>
      <c r="AB146" s="774"/>
      <c r="AC146" s="666"/>
      <c r="AD146" s="667"/>
      <c r="AE146" s="659"/>
      <c r="AF146" s="660"/>
      <c r="AG146" s="660"/>
      <c r="AH146" s="660"/>
      <c r="AI146" s="660"/>
      <c r="AJ146" s="660"/>
      <c r="AK146" s="665"/>
      <c r="AL146" s="665"/>
      <c r="AM146" s="666"/>
      <c r="AN146" s="666"/>
      <c r="AO146" s="659"/>
      <c r="AP146" s="660"/>
      <c r="AQ146" s="660"/>
      <c r="AR146" s="660"/>
      <c r="AS146" s="660"/>
      <c r="AT146" s="660"/>
      <c r="AU146" s="665"/>
      <c r="AV146" s="665"/>
      <c r="AW146" s="666"/>
      <c r="AX146" s="667"/>
      <c r="AY146" s="659"/>
      <c r="AZ146" s="660"/>
      <c r="BA146" s="660"/>
      <c r="BB146" s="660"/>
      <c r="BC146" s="660"/>
      <c r="BD146" s="660"/>
      <c r="BE146" s="665"/>
      <c r="BF146" s="665"/>
      <c r="BG146" s="666"/>
      <c r="BH146" s="667"/>
    </row>
    <row r="147" spans="1:60" ht="14.25" customHeight="1">
      <c r="A147" s="632" t="s">
        <v>150</v>
      </c>
      <c r="B147" s="632"/>
      <c r="C147" s="632"/>
      <c r="D147" s="632"/>
      <c r="E147" s="632"/>
      <c r="F147" s="632"/>
      <c r="G147" s="632"/>
      <c r="H147" s="632"/>
      <c r="I147" s="668">
        <v>6000</v>
      </c>
      <c r="J147" s="668"/>
      <c r="K147" s="632" t="s">
        <v>150</v>
      </c>
      <c r="L147" s="632"/>
      <c r="M147" s="632"/>
      <c r="N147" s="632"/>
      <c r="O147" s="632"/>
      <c r="P147" s="632"/>
      <c r="Q147" s="632"/>
      <c r="R147" s="632"/>
      <c r="S147" s="668">
        <v>61000</v>
      </c>
      <c r="T147" s="668"/>
      <c r="U147" s="632" t="s">
        <v>150</v>
      </c>
      <c r="V147" s="632"/>
      <c r="W147" s="632"/>
      <c r="X147" s="632"/>
      <c r="Y147" s="632"/>
      <c r="Z147" s="632"/>
      <c r="AA147" s="632"/>
      <c r="AB147" s="632"/>
      <c r="AC147" s="668">
        <v>14821</v>
      </c>
      <c r="AD147" s="668"/>
      <c r="AE147" s="632" t="s">
        <v>150</v>
      </c>
      <c r="AF147" s="632"/>
      <c r="AG147" s="632"/>
      <c r="AH147" s="632"/>
      <c r="AI147" s="632"/>
      <c r="AJ147" s="632"/>
      <c r="AK147" s="632"/>
      <c r="AL147" s="632"/>
      <c r="AM147" s="668">
        <f>'[3]Hoja1'!$L$61</f>
        <v>37000</v>
      </c>
      <c r="AN147" s="688"/>
      <c r="AO147" s="632" t="s">
        <v>150</v>
      </c>
      <c r="AP147" s="632"/>
      <c r="AQ147" s="632"/>
      <c r="AR147" s="632"/>
      <c r="AS147" s="632"/>
      <c r="AT147" s="632"/>
      <c r="AU147" s="632"/>
      <c r="AV147" s="632"/>
      <c r="AW147" s="668">
        <f>AW145+AW140+AW134+AW127+AW116</f>
        <v>165171.875</v>
      </c>
      <c r="AX147" s="668"/>
      <c r="AY147" s="632" t="s">
        <v>150</v>
      </c>
      <c r="AZ147" s="632"/>
      <c r="BA147" s="632"/>
      <c r="BB147" s="632"/>
      <c r="BC147" s="632"/>
      <c r="BD147" s="632"/>
      <c r="BE147" s="632"/>
      <c r="BF147" s="632"/>
      <c r="BG147" s="668">
        <f>BG145+BG140+BG134+BG127+BG116</f>
        <v>8531.25</v>
      </c>
      <c r="BH147" s="668"/>
    </row>
    <row r="148" spans="1:60" ht="20.25">
      <c r="A148" s="710" t="s">
        <v>16</v>
      </c>
      <c r="B148" s="711"/>
      <c r="C148" s="711"/>
      <c r="D148" s="711"/>
      <c r="E148" s="711"/>
      <c r="F148" s="711"/>
      <c r="G148" s="711"/>
      <c r="H148" s="711"/>
      <c r="I148" s="711"/>
      <c r="J148" s="718"/>
      <c r="K148" s="710" t="s">
        <v>16</v>
      </c>
      <c r="L148" s="711"/>
      <c r="M148" s="711"/>
      <c r="N148" s="711"/>
      <c r="O148" s="711"/>
      <c r="P148" s="711"/>
      <c r="Q148" s="711"/>
      <c r="R148" s="711"/>
      <c r="S148" s="711"/>
      <c r="T148" s="718"/>
      <c r="U148" s="710" t="s">
        <v>16</v>
      </c>
      <c r="V148" s="711"/>
      <c r="W148" s="711"/>
      <c r="X148" s="711"/>
      <c r="Y148" s="711"/>
      <c r="Z148" s="711"/>
      <c r="AA148" s="711"/>
      <c r="AB148" s="711"/>
      <c r="AC148" s="711"/>
      <c r="AD148" s="718"/>
      <c r="AE148" s="710" t="s">
        <v>16</v>
      </c>
      <c r="AF148" s="711"/>
      <c r="AG148" s="711"/>
      <c r="AH148" s="711"/>
      <c r="AI148" s="711"/>
      <c r="AJ148" s="711"/>
      <c r="AK148" s="711"/>
      <c r="AL148" s="711"/>
      <c r="AM148" s="711"/>
      <c r="AN148" s="711"/>
      <c r="AO148" s="710" t="s">
        <v>16</v>
      </c>
      <c r="AP148" s="711"/>
      <c r="AQ148" s="711"/>
      <c r="AR148" s="711"/>
      <c r="AS148" s="711"/>
      <c r="AT148" s="711"/>
      <c r="AU148" s="711"/>
      <c r="AV148" s="711"/>
      <c r="AW148" s="711"/>
      <c r="AX148" s="718"/>
      <c r="AY148" s="710" t="s">
        <v>16</v>
      </c>
      <c r="AZ148" s="711"/>
      <c r="BA148" s="711"/>
      <c r="BB148" s="711"/>
      <c r="BC148" s="711"/>
      <c r="BD148" s="711"/>
      <c r="BE148" s="711"/>
      <c r="BF148" s="711"/>
      <c r="BG148" s="711"/>
      <c r="BH148" s="718"/>
    </row>
    <row r="149" spans="1:60" s="6" customFormat="1" ht="8.25" customHeight="1">
      <c r="A149" s="75"/>
      <c r="B149" s="11"/>
      <c r="C149" s="11"/>
      <c r="D149" s="11"/>
      <c r="E149" s="11"/>
      <c r="F149" s="11"/>
      <c r="G149" s="11"/>
      <c r="H149" s="11"/>
      <c r="I149" s="72"/>
      <c r="J149" s="89"/>
      <c r="K149" s="75"/>
      <c r="L149" s="11"/>
      <c r="M149" s="11"/>
      <c r="N149" s="11"/>
      <c r="O149" s="11"/>
      <c r="P149" s="11"/>
      <c r="Q149" s="11"/>
      <c r="R149" s="11"/>
      <c r="S149" s="11"/>
      <c r="T149" s="57"/>
      <c r="U149" s="75"/>
      <c r="V149" s="11"/>
      <c r="W149" s="11"/>
      <c r="X149" s="11"/>
      <c r="Y149" s="11"/>
      <c r="Z149" s="11"/>
      <c r="AA149" s="55"/>
      <c r="AB149" s="55"/>
      <c r="AC149" s="11"/>
      <c r="AD149" s="57"/>
      <c r="AE149" s="75"/>
      <c r="AF149" s="11"/>
      <c r="AG149" s="11"/>
      <c r="AH149" s="11"/>
      <c r="AI149" s="11"/>
      <c r="AJ149" s="11"/>
      <c r="AK149" s="55"/>
      <c r="AL149" s="55"/>
      <c r="AM149" s="11"/>
      <c r="AN149" s="11"/>
      <c r="AO149" s="75"/>
      <c r="AP149" s="11"/>
      <c r="AQ149" s="11"/>
      <c r="AR149" s="11"/>
      <c r="AS149" s="11"/>
      <c r="AT149" s="11"/>
      <c r="AU149" s="11"/>
      <c r="AV149" s="11"/>
      <c r="AW149" s="11"/>
      <c r="AX149" s="57"/>
      <c r="AY149" s="75"/>
      <c r="AZ149" s="11"/>
      <c r="BA149" s="11"/>
      <c r="BB149" s="11"/>
      <c r="BC149" s="11"/>
      <c r="BD149" s="11"/>
      <c r="BE149" s="11"/>
      <c r="BF149" s="11"/>
      <c r="BG149" s="11"/>
      <c r="BH149" s="57"/>
    </row>
    <row r="150" spans="1:60" ht="14.25" customHeight="1">
      <c r="A150" s="691" t="s">
        <v>4</v>
      </c>
      <c r="B150" s="691"/>
      <c r="C150" s="632" t="str">
        <f>$C$3</f>
        <v>READECUACIÓN SEDE SERVICIOS GENERALES</v>
      </c>
      <c r="D150" s="632"/>
      <c r="E150" s="632"/>
      <c r="F150" s="632"/>
      <c r="G150" s="632"/>
      <c r="H150" s="632"/>
      <c r="I150" s="632"/>
      <c r="J150" s="632"/>
      <c r="K150" s="691" t="s">
        <v>4</v>
      </c>
      <c r="L150" s="691"/>
      <c r="M150" s="632" t="str">
        <f>$C$3</f>
        <v>READECUACIÓN SEDE SERVICIOS GENERALES</v>
      </c>
      <c r="N150" s="632"/>
      <c r="O150" s="632"/>
      <c r="P150" s="632"/>
      <c r="Q150" s="632"/>
      <c r="R150" s="632"/>
      <c r="S150" s="632"/>
      <c r="T150" s="632"/>
      <c r="U150" s="691" t="s">
        <v>4</v>
      </c>
      <c r="V150" s="691"/>
      <c r="W150" s="632" t="str">
        <f>$C$3</f>
        <v>READECUACIÓN SEDE SERVICIOS GENERALES</v>
      </c>
      <c r="X150" s="632"/>
      <c r="Y150" s="632"/>
      <c r="Z150" s="632"/>
      <c r="AA150" s="632"/>
      <c r="AB150" s="632"/>
      <c r="AC150" s="632"/>
      <c r="AD150" s="632"/>
      <c r="AE150" s="691" t="s">
        <v>4</v>
      </c>
      <c r="AF150" s="691"/>
      <c r="AG150" s="632" t="str">
        <f>$C$3</f>
        <v>READECUACIÓN SEDE SERVICIOS GENERALES</v>
      </c>
      <c r="AH150" s="632"/>
      <c r="AI150" s="632"/>
      <c r="AJ150" s="632"/>
      <c r="AK150" s="632"/>
      <c r="AL150" s="632"/>
      <c r="AM150" s="632"/>
      <c r="AN150" s="679"/>
      <c r="AO150" s="691" t="s">
        <v>4</v>
      </c>
      <c r="AP150" s="691"/>
      <c r="AQ150" s="632" t="str">
        <f>$C$3</f>
        <v>READECUACIÓN SEDE SERVICIOS GENERALES</v>
      </c>
      <c r="AR150" s="632"/>
      <c r="AS150" s="632"/>
      <c r="AT150" s="632"/>
      <c r="AU150" s="632"/>
      <c r="AV150" s="632"/>
      <c r="AW150" s="632"/>
      <c r="AX150" s="632"/>
      <c r="AY150" s="691" t="s">
        <v>4</v>
      </c>
      <c r="AZ150" s="691"/>
      <c r="BA150" s="632" t="str">
        <f>$C$3</f>
        <v>READECUACIÓN SEDE SERVICIOS GENERALES</v>
      </c>
      <c r="BB150" s="632"/>
      <c r="BC150" s="632"/>
      <c r="BD150" s="632"/>
      <c r="BE150" s="632"/>
      <c r="BF150" s="632"/>
      <c r="BG150" s="632"/>
      <c r="BH150" s="632"/>
    </row>
    <row r="151" spans="1:60" ht="14.25" customHeight="1">
      <c r="A151" s="691" t="s">
        <v>5</v>
      </c>
      <c r="B151" s="691"/>
      <c r="C151" s="632" t="str">
        <f>$C$4</f>
        <v>UNIVERSIDAD DEL CAUCA -SERVICIOS GENERALES</v>
      </c>
      <c r="D151" s="632"/>
      <c r="E151" s="632"/>
      <c r="F151" s="632"/>
      <c r="G151" s="632"/>
      <c r="H151" s="632"/>
      <c r="I151" s="632"/>
      <c r="J151" s="632"/>
      <c r="K151" s="691" t="s">
        <v>5</v>
      </c>
      <c r="L151" s="691"/>
      <c r="M151" s="632" t="str">
        <f>$C$4</f>
        <v>UNIVERSIDAD DEL CAUCA -SERVICIOS GENERALES</v>
      </c>
      <c r="N151" s="632"/>
      <c r="O151" s="632"/>
      <c r="P151" s="632"/>
      <c r="Q151" s="632"/>
      <c r="R151" s="632"/>
      <c r="S151" s="632"/>
      <c r="T151" s="632"/>
      <c r="U151" s="691" t="s">
        <v>5</v>
      </c>
      <c r="V151" s="691"/>
      <c r="W151" s="632" t="str">
        <f>$C$4</f>
        <v>UNIVERSIDAD DEL CAUCA -SERVICIOS GENERALES</v>
      </c>
      <c r="X151" s="632"/>
      <c r="Y151" s="632"/>
      <c r="Z151" s="632"/>
      <c r="AA151" s="632"/>
      <c r="AB151" s="632"/>
      <c r="AC151" s="632"/>
      <c r="AD151" s="632"/>
      <c r="AE151" s="691" t="s">
        <v>5</v>
      </c>
      <c r="AF151" s="691"/>
      <c r="AG151" s="632" t="str">
        <f>$C$4</f>
        <v>UNIVERSIDAD DEL CAUCA -SERVICIOS GENERALES</v>
      </c>
      <c r="AH151" s="632"/>
      <c r="AI151" s="632"/>
      <c r="AJ151" s="632"/>
      <c r="AK151" s="632"/>
      <c r="AL151" s="632"/>
      <c r="AM151" s="632"/>
      <c r="AN151" s="679"/>
      <c r="AO151" s="691" t="s">
        <v>5</v>
      </c>
      <c r="AP151" s="691"/>
      <c r="AQ151" s="632" t="str">
        <f>$C$4</f>
        <v>UNIVERSIDAD DEL CAUCA -SERVICIOS GENERALES</v>
      </c>
      <c r="AR151" s="632"/>
      <c r="AS151" s="632"/>
      <c r="AT151" s="632"/>
      <c r="AU151" s="632"/>
      <c r="AV151" s="632"/>
      <c r="AW151" s="632"/>
      <c r="AX151" s="632"/>
      <c r="AY151" s="691" t="s">
        <v>5</v>
      </c>
      <c r="AZ151" s="691"/>
      <c r="BA151" s="632" t="str">
        <f>$C$4</f>
        <v>UNIVERSIDAD DEL CAUCA -SERVICIOS GENERALES</v>
      </c>
      <c r="BB151" s="632"/>
      <c r="BC151" s="632"/>
      <c r="BD151" s="632"/>
      <c r="BE151" s="632"/>
      <c r="BF151" s="632"/>
      <c r="BG151" s="632"/>
      <c r="BH151" s="632"/>
    </row>
    <row r="152" spans="1:60" ht="14.25" customHeight="1">
      <c r="A152" s="691" t="s">
        <v>17</v>
      </c>
      <c r="B152" s="691"/>
      <c r="C152" s="632" t="str">
        <f>$C$5</f>
        <v>UNIVERSIDAD DEL CAUCA</v>
      </c>
      <c r="D152" s="632"/>
      <c r="E152" s="632"/>
      <c r="F152" s="632"/>
      <c r="G152" s="632"/>
      <c r="H152" s="632"/>
      <c r="I152" s="632"/>
      <c r="J152" s="632"/>
      <c r="K152" s="691" t="s">
        <v>17</v>
      </c>
      <c r="L152" s="691"/>
      <c r="M152" s="632" t="str">
        <f>$C$5</f>
        <v>UNIVERSIDAD DEL CAUCA</v>
      </c>
      <c r="N152" s="632"/>
      <c r="O152" s="632"/>
      <c r="P152" s="632"/>
      <c r="Q152" s="632"/>
      <c r="R152" s="632"/>
      <c r="S152" s="632"/>
      <c r="T152" s="632"/>
      <c r="U152" s="691" t="s">
        <v>17</v>
      </c>
      <c r="V152" s="691"/>
      <c r="W152" s="632" t="str">
        <f>$C$5</f>
        <v>UNIVERSIDAD DEL CAUCA</v>
      </c>
      <c r="X152" s="632"/>
      <c r="Y152" s="632"/>
      <c r="Z152" s="632"/>
      <c r="AA152" s="632"/>
      <c r="AB152" s="632"/>
      <c r="AC152" s="632"/>
      <c r="AD152" s="632"/>
      <c r="AE152" s="691" t="s">
        <v>17</v>
      </c>
      <c r="AF152" s="691"/>
      <c r="AG152" s="632" t="str">
        <f>$C$5</f>
        <v>UNIVERSIDAD DEL CAUCA</v>
      </c>
      <c r="AH152" s="632"/>
      <c r="AI152" s="632"/>
      <c r="AJ152" s="632"/>
      <c r="AK152" s="632"/>
      <c r="AL152" s="632"/>
      <c r="AM152" s="632"/>
      <c r="AN152" s="679"/>
      <c r="AO152" s="691" t="s">
        <v>17</v>
      </c>
      <c r="AP152" s="691"/>
      <c r="AQ152" s="632" t="str">
        <f>$C$5</f>
        <v>UNIVERSIDAD DEL CAUCA</v>
      </c>
      <c r="AR152" s="632"/>
      <c r="AS152" s="632"/>
      <c r="AT152" s="632"/>
      <c r="AU152" s="632"/>
      <c r="AV152" s="632"/>
      <c r="AW152" s="632"/>
      <c r="AX152" s="632"/>
      <c r="AY152" s="691" t="s">
        <v>17</v>
      </c>
      <c r="AZ152" s="691"/>
      <c r="BA152" s="632" t="str">
        <f>$C$5</f>
        <v>UNIVERSIDAD DEL CAUCA</v>
      </c>
      <c r="BB152" s="632"/>
      <c r="BC152" s="632"/>
      <c r="BD152" s="632"/>
      <c r="BE152" s="632"/>
      <c r="BF152" s="632"/>
      <c r="BG152" s="632"/>
      <c r="BH152" s="632"/>
    </row>
    <row r="153" spans="1:60" ht="14.25" customHeight="1">
      <c r="A153" s="677" t="s">
        <v>18</v>
      </c>
      <c r="B153" s="651"/>
      <c r="C153" s="679" t="str">
        <f>$C$6</f>
        <v>ING. JOHN JAIRO LEDEZMA SOLANO</v>
      </c>
      <c r="D153" s="653"/>
      <c r="E153" s="653"/>
      <c r="F153" s="653"/>
      <c r="G153" s="653"/>
      <c r="H153" s="653"/>
      <c r="I153" s="653"/>
      <c r="J153" s="680"/>
      <c r="K153" s="677" t="s">
        <v>18</v>
      </c>
      <c r="L153" s="651"/>
      <c r="M153" s="679" t="str">
        <f>$C$6</f>
        <v>ING. JOHN JAIRO LEDEZMA SOLANO</v>
      </c>
      <c r="N153" s="653"/>
      <c r="O153" s="653"/>
      <c r="P153" s="653"/>
      <c r="Q153" s="653"/>
      <c r="R153" s="653"/>
      <c r="S153" s="653"/>
      <c r="T153" s="680"/>
      <c r="U153" s="677" t="s">
        <v>18</v>
      </c>
      <c r="V153" s="651"/>
      <c r="W153" s="679" t="str">
        <f>$C$6</f>
        <v>ING. JOHN JAIRO LEDEZMA SOLANO</v>
      </c>
      <c r="X153" s="653"/>
      <c r="Y153" s="653"/>
      <c r="Z153" s="653"/>
      <c r="AA153" s="653"/>
      <c r="AB153" s="653"/>
      <c r="AC153" s="653"/>
      <c r="AD153" s="680"/>
      <c r="AE153" s="677" t="s">
        <v>18</v>
      </c>
      <c r="AF153" s="651"/>
      <c r="AG153" s="679" t="str">
        <f>$C$6</f>
        <v>ING. JOHN JAIRO LEDEZMA SOLANO</v>
      </c>
      <c r="AH153" s="653"/>
      <c r="AI153" s="653"/>
      <c r="AJ153" s="653"/>
      <c r="AK153" s="653"/>
      <c r="AL153" s="653"/>
      <c r="AM153" s="653"/>
      <c r="AN153" s="653"/>
      <c r="AO153" s="677" t="s">
        <v>18</v>
      </c>
      <c r="AP153" s="651"/>
      <c r="AQ153" s="679" t="str">
        <f>$C$6</f>
        <v>ING. JOHN JAIRO LEDEZMA SOLANO</v>
      </c>
      <c r="AR153" s="653"/>
      <c r="AS153" s="653"/>
      <c r="AT153" s="653"/>
      <c r="AU153" s="653"/>
      <c r="AV153" s="653"/>
      <c r="AW153" s="653"/>
      <c r="AX153" s="680"/>
      <c r="AY153" s="677" t="s">
        <v>18</v>
      </c>
      <c r="AZ153" s="651"/>
      <c r="BA153" s="679" t="str">
        <f>$C$6</f>
        <v>ING. JOHN JAIRO LEDEZMA SOLANO</v>
      </c>
      <c r="BB153" s="653"/>
      <c r="BC153" s="653"/>
      <c r="BD153" s="653"/>
      <c r="BE153" s="653"/>
      <c r="BF153" s="653"/>
      <c r="BG153" s="653"/>
      <c r="BH153" s="680"/>
    </row>
    <row r="154" spans="1:60" ht="14.25" customHeight="1">
      <c r="A154" s="691" t="s">
        <v>6</v>
      </c>
      <c r="B154" s="691"/>
      <c r="C154" s="713" t="str">
        <f>$C$7</f>
        <v>FEBRERO DE 2011</v>
      </c>
      <c r="D154" s="714"/>
      <c r="E154" s="714"/>
      <c r="F154" s="712" t="str">
        <f>$F$7</f>
        <v>MP 19202-128892 CAU</v>
      </c>
      <c r="G154" s="712"/>
      <c r="H154" s="712"/>
      <c r="I154" s="712"/>
      <c r="J154" s="712"/>
      <c r="K154" s="691" t="s">
        <v>6</v>
      </c>
      <c r="L154" s="691"/>
      <c r="M154" s="713" t="str">
        <f>$C$7</f>
        <v>FEBRERO DE 2011</v>
      </c>
      <c r="N154" s="714"/>
      <c r="O154" s="714"/>
      <c r="P154" s="712" t="str">
        <f>$F$7</f>
        <v>MP 19202-128892 CAU</v>
      </c>
      <c r="Q154" s="712"/>
      <c r="R154" s="712"/>
      <c r="S154" s="712"/>
      <c r="T154" s="712"/>
      <c r="U154" s="691" t="s">
        <v>6</v>
      </c>
      <c r="V154" s="691"/>
      <c r="W154" s="713" t="str">
        <f>$C$7</f>
        <v>FEBRERO DE 2011</v>
      </c>
      <c r="X154" s="714"/>
      <c r="Y154" s="714"/>
      <c r="Z154" s="712" t="str">
        <f>$F$7</f>
        <v>MP 19202-128892 CAU</v>
      </c>
      <c r="AA154" s="712"/>
      <c r="AB154" s="712"/>
      <c r="AC154" s="712"/>
      <c r="AD154" s="712"/>
      <c r="AE154" s="691" t="s">
        <v>6</v>
      </c>
      <c r="AF154" s="691"/>
      <c r="AG154" s="713" t="str">
        <f>$C$7</f>
        <v>FEBRERO DE 2011</v>
      </c>
      <c r="AH154" s="714"/>
      <c r="AI154" s="714"/>
      <c r="AJ154" s="712" t="str">
        <f>$F$7</f>
        <v>MP 19202-128892 CAU</v>
      </c>
      <c r="AK154" s="712"/>
      <c r="AL154" s="712"/>
      <c r="AM154" s="712"/>
      <c r="AN154" s="713"/>
      <c r="AO154" s="691" t="s">
        <v>6</v>
      </c>
      <c r="AP154" s="691"/>
      <c r="AQ154" s="713" t="str">
        <f>$C$7</f>
        <v>FEBRERO DE 2011</v>
      </c>
      <c r="AR154" s="714"/>
      <c r="AS154" s="714"/>
      <c r="AT154" s="712" t="str">
        <f>$F$7</f>
        <v>MP 19202-128892 CAU</v>
      </c>
      <c r="AU154" s="712"/>
      <c r="AV154" s="712"/>
      <c r="AW154" s="712"/>
      <c r="AX154" s="712"/>
      <c r="AY154" s="691" t="s">
        <v>6</v>
      </c>
      <c r="AZ154" s="691"/>
      <c r="BA154" s="713" t="str">
        <f>$C$7</f>
        <v>FEBRERO DE 2011</v>
      </c>
      <c r="BB154" s="714"/>
      <c r="BC154" s="714"/>
      <c r="BD154" s="712" t="str">
        <f>$F$7</f>
        <v>MP 19202-128892 CAU</v>
      </c>
      <c r="BE154" s="712"/>
      <c r="BF154" s="712"/>
      <c r="BG154" s="712"/>
      <c r="BH154" s="712"/>
    </row>
    <row r="155" spans="2:60" ht="4.5" customHeight="1">
      <c r="B155" s="77"/>
      <c r="C155" s="77"/>
      <c r="D155" s="77"/>
      <c r="E155" s="77"/>
      <c r="F155" s="77"/>
      <c r="G155" s="77"/>
      <c r="K155" s="76"/>
      <c r="L155" s="77"/>
      <c r="M155" s="77"/>
      <c r="N155" s="77"/>
      <c r="O155" s="77"/>
      <c r="P155" s="77"/>
      <c r="Q155" s="77"/>
      <c r="R155" s="7"/>
      <c r="S155" s="7"/>
      <c r="T155" s="111"/>
      <c r="V155" s="77"/>
      <c r="W155" s="77"/>
      <c r="X155" s="77"/>
      <c r="Y155" s="77"/>
      <c r="Z155" s="77"/>
      <c r="AA155" s="109"/>
      <c r="AE155" s="76"/>
      <c r="AF155" s="77"/>
      <c r="AG155" s="77"/>
      <c r="AH155" s="77"/>
      <c r="AI155" s="77"/>
      <c r="AJ155" s="77"/>
      <c r="AK155" s="109"/>
      <c r="AL155" s="110"/>
      <c r="AM155" s="7"/>
      <c r="AN155" s="7"/>
      <c r="AO155" s="76"/>
      <c r="AP155" s="77"/>
      <c r="AQ155" s="77"/>
      <c r="AR155" s="77"/>
      <c r="AS155" s="77"/>
      <c r="AT155" s="77"/>
      <c r="AU155" s="77"/>
      <c r="AV155" s="7"/>
      <c r="AW155" s="7"/>
      <c r="AX155" s="111"/>
      <c r="AY155" s="76"/>
      <c r="AZ155" s="77"/>
      <c r="BA155" s="77"/>
      <c r="BB155" s="77"/>
      <c r="BC155" s="77"/>
      <c r="BD155" s="77"/>
      <c r="BE155" s="77"/>
      <c r="BF155" s="7"/>
      <c r="BG155" s="7"/>
      <c r="BH155" s="111"/>
    </row>
    <row r="156" spans="1:60" ht="14.25" customHeight="1">
      <c r="A156" s="5" t="s">
        <v>9</v>
      </c>
      <c r="B156" s="722" t="s">
        <v>8</v>
      </c>
      <c r="C156" s="632" t="str">
        <f>'CONTENIDO GENERAL'!$B$11</f>
        <v>PRELIMINARES</v>
      </c>
      <c r="D156" s="632"/>
      <c r="E156" s="632"/>
      <c r="F156" s="722" t="s">
        <v>10</v>
      </c>
      <c r="G156" s="722" t="str">
        <f>'CONTENIDO GENERAL'!C15</f>
        <v>UND</v>
      </c>
      <c r="H156" s="705" t="s">
        <v>24</v>
      </c>
      <c r="I156" s="678"/>
      <c r="J156" s="706"/>
      <c r="K156" s="5" t="s">
        <v>9</v>
      </c>
      <c r="L156" s="722" t="s">
        <v>8</v>
      </c>
      <c r="M156" s="632" t="str">
        <f>'CONTENIDO GENERAL'!$B$43</f>
        <v>ESTRUCTURA </v>
      </c>
      <c r="N156" s="632"/>
      <c r="O156" s="632"/>
      <c r="P156" s="722" t="s">
        <v>10</v>
      </c>
      <c r="Q156" s="722" t="str">
        <f>'CONTENIDO GENERAL'!C47</f>
        <v>ML</v>
      </c>
      <c r="R156" s="705" t="s">
        <v>24</v>
      </c>
      <c r="S156" s="678"/>
      <c r="T156" s="706"/>
      <c r="U156" s="5" t="s">
        <v>9</v>
      </c>
      <c r="V156" s="722" t="s">
        <v>8</v>
      </c>
      <c r="W156" s="632" t="str">
        <f>'CONTENIDO GENERAL'!$B$57</f>
        <v>MAMPOSTERIA</v>
      </c>
      <c r="X156" s="632"/>
      <c r="Y156" s="632"/>
      <c r="Z156" s="722" t="s">
        <v>10</v>
      </c>
      <c r="AA156" s="716" t="str">
        <f>'CONTENIDO GENERAL'!C61</f>
        <v>M²</v>
      </c>
      <c r="AB156" s="705" t="s">
        <v>24</v>
      </c>
      <c r="AC156" s="678"/>
      <c r="AD156" s="706"/>
      <c r="AE156" s="5" t="s">
        <v>9</v>
      </c>
      <c r="AF156" s="722" t="s">
        <v>8</v>
      </c>
      <c r="AG156" s="632" t="str">
        <f>'CONTENIDO GENERAL'!$B$57</f>
        <v>MAMPOSTERIA</v>
      </c>
      <c r="AH156" s="632"/>
      <c r="AI156" s="632"/>
      <c r="AJ156" s="722" t="s">
        <v>10</v>
      </c>
      <c r="AK156" s="716" t="str">
        <f>'CONTENIDO GENERAL'!C69</f>
        <v>M²</v>
      </c>
      <c r="AL156" s="705" t="s">
        <v>24</v>
      </c>
      <c r="AM156" s="678"/>
      <c r="AN156" s="678"/>
      <c r="AO156" s="5" t="s">
        <v>9</v>
      </c>
      <c r="AP156" s="722" t="s">
        <v>8</v>
      </c>
      <c r="AQ156" s="632" t="str">
        <f>'CONTENIDO GENERAL'!$B$72</f>
        <v>CARPINTERIA METALICA</v>
      </c>
      <c r="AR156" s="632"/>
      <c r="AS156" s="632"/>
      <c r="AT156" s="722" t="s">
        <v>10</v>
      </c>
      <c r="AU156" s="722" t="str">
        <f>'CONTENIDO GENERAL'!C38</f>
        <v>M²</v>
      </c>
      <c r="AV156" s="705" t="s">
        <v>24</v>
      </c>
      <c r="AW156" s="678"/>
      <c r="AX156" s="706"/>
      <c r="AY156" s="5" t="s">
        <v>9</v>
      </c>
      <c r="AZ156" s="722" t="s">
        <v>8</v>
      </c>
      <c r="BA156" s="632" t="str">
        <f>'CONTENIDO GENERAL'!$B$81</f>
        <v>MANTENIMIENTO Y LIMPIEZA</v>
      </c>
      <c r="BB156" s="632"/>
      <c r="BC156" s="632"/>
      <c r="BD156" s="722" t="s">
        <v>10</v>
      </c>
      <c r="BE156" s="722" t="e">
        <f>'CONTENIDO GENERAL'!#REF!</f>
        <v>#REF!</v>
      </c>
      <c r="BF156" s="705" t="s">
        <v>24</v>
      </c>
      <c r="BG156" s="678"/>
      <c r="BH156" s="706"/>
    </row>
    <row r="157" spans="1:60" ht="14.25" customHeight="1">
      <c r="A157" s="64">
        <f>'CONTENIDO GENERAL'!$A$11</f>
        <v>1</v>
      </c>
      <c r="B157" s="723"/>
      <c r="C157" s="632"/>
      <c r="D157" s="632"/>
      <c r="E157" s="632"/>
      <c r="F157" s="723"/>
      <c r="G157" s="723"/>
      <c r="H157" s="1">
        <v>4</v>
      </c>
      <c r="I157" s="73" t="s">
        <v>25</v>
      </c>
      <c r="J157" s="74">
        <f>$J$10</f>
        <v>10</v>
      </c>
      <c r="K157" s="64">
        <f>'CONTENIDO GENERAL'!$A$43</f>
        <v>4</v>
      </c>
      <c r="L157" s="723"/>
      <c r="M157" s="632"/>
      <c r="N157" s="632"/>
      <c r="O157" s="632"/>
      <c r="P157" s="723"/>
      <c r="Q157" s="723"/>
      <c r="R157" s="1"/>
      <c r="S157" s="4" t="s">
        <v>25</v>
      </c>
      <c r="T157" s="96"/>
      <c r="U157" s="64">
        <f>'CONTENIDO GENERAL'!$A$57</f>
        <v>5</v>
      </c>
      <c r="V157" s="723"/>
      <c r="W157" s="632"/>
      <c r="X157" s="632"/>
      <c r="Y157" s="632"/>
      <c r="Z157" s="723"/>
      <c r="AA157" s="717"/>
      <c r="AB157" s="102"/>
      <c r="AC157" s="4" t="s">
        <v>25</v>
      </c>
      <c r="AD157" s="96"/>
      <c r="AE157" s="64">
        <f>AE108</f>
        <v>6</v>
      </c>
      <c r="AF157" s="723"/>
      <c r="AG157" s="632"/>
      <c r="AH157" s="632"/>
      <c r="AI157" s="632"/>
      <c r="AJ157" s="723"/>
      <c r="AK157" s="717"/>
      <c r="AL157" s="102"/>
      <c r="AM157" s="4" t="s">
        <v>25</v>
      </c>
      <c r="AN157" s="4"/>
      <c r="AO157" s="64">
        <f>'CONTENIDO GENERAL'!$A$72</f>
        <v>7</v>
      </c>
      <c r="AP157" s="723"/>
      <c r="AQ157" s="632"/>
      <c r="AR157" s="632"/>
      <c r="AS157" s="632"/>
      <c r="AT157" s="723"/>
      <c r="AU157" s="723"/>
      <c r="AV157" s="1"/>
      <c r="AW157" s="4" t="s">
        <v>25</v>
      </c>
      <c r="AX157" s="96"/>
      <c r="AY157" s="64">
        <f>'CONTENIDO GENERAL'!$A$77</f>
        <v>8</v>
      </c>
      <c r="AZ157" s="723"/>
      <c r="BA157" s="632"/>
      <c r="BB157" s="632"/>
      <c r="BC157" s="632"/>
      <c r="BD157" s="723"/>
      <c r="BE157" s="723"/>
      <c r="BF157" s="1"/>
      <c r="BG157" s="4" t="s">
        <v>25</v>
      </c>
      <c r="BH157" s="96"/>
    </row>
    <row r="158" spans="1:60" ht="14.25" customHeight="1">
      <c r="A158" s="5" t="s">
        <v>9</v>
      </c>
      <c r="B158" s="722" t="s">
        <v>7</v>
      </c>
      <c r="C158" s="748" t="str">
        <f>'CONTENIDO GENERAL'!B15</f>
        <v>DESMONTE PUERTA CASETA PORTERIA</v>
      </c>
      <c r="D158" s="749"/>
      <c r="E158" s="750"/>
      <c r="F158" s="679" t="s">
        <v>23</v>
      </c>
      <c r="G158" s="680"/>
      <c r="H158" s="705"/>
      <c r="I158" s="678"/>
      <c r="J158" s="706"/>
      <c r="K158" s="5" t="s">
        <v>9</v>
      </c>
      <c r="L158" s="722" t="s">
        <v>7</v>
      </c>
      <c r="M158" s="801" t="str">
        <f>'CONTENIDO GENERAL'!B47</f>
        <v>VIGA DE CUBIERTA EN CONCRETO REFORZADO DE 30X 50 INCLUYE FORMALETA, CONCRETO DE 3000PSI Y ACERO DE (4200KG/CM2)</v>
      </c>
      <c r="N158" s="802"/>
      <c r="O158" s="803"/>
      <c r="P158" s="679" t="s">
        <v>23</v>
      </c>
      <c r="Q158" s="680"/>
      <c r="R158" s="705"/>
      <c r="S158" s="678"/>
      <c r="T158" s="706"/>
      <c r="U158" s="5" t="s">
        <v>9</v>
      </c>
      <c r="V158" s="722" t="s">
        <v>7</v>
      </c>
      <c r="W158" s="748" t="str">
        <f>'CONTENIDO GENERAL'!B61</f>
        <v>ESTUCO PLASTICO PARA MUROS CON ESTUCO PLASTICO DE SIKA</v>
      </c>
      <c r="X158" s="749"/>
      <c r="Y158" s="750"/>
      <c r="Z158" s="679" t="s">
        <v>23</v>
      </c>
      <c r="AA158" s="680"/>
      <c r="AB158" s="705"/>
      <c r="AC158" s="678"/>
      <c r="AD158" s="706"/>
      <c r="AE158" s="5" t="s">
        <v>9</v>
      </c>
      <c r="AF158" s="722" t="s">
        <v>7</v>
      </c>
      <c r="AG158" s="748" t="str">
        <f>'CONTENIDO GENERAL'!B69</f>
        <v>PISO EN BALDOSA  ALFA  CAFÉ TRAFICO 5 (30 X 30 CM) CON MORTERO DE NIVELACION INCLUYE DESTRONQUE PULIDO Y BRILLADO</v>
      </c>
      <c r="AH158" s="749"/>
      <c r="AI158" s="750"/>
      <c r="AJ158" s="679" t="s">
        <v>23</v>
      </c>
      <c r="AK158" s="680"/>
      <c r="AL158" s="705"/>
      <c r="AM158" s="678"/>
      <c r="AN158" s="678"/>
      <c r="AO158" s="5" t="s">
        <v>9</v>
      </c>
      <c r="AP158" s="722" t="s">
        <v>7</v>
      </c>
      <c r="AQ158" s="739" t="str">
        <f>'CONTENIDO GENERAL'!B38</f>
        <v>CONSTRUCCION DE CIELO FALSO EN SUPERBOARD, INSTALADO SOBRE PERFILERIA ROLADA CALIBRE 26, cada 40 cm, CON TRATAMIENTO DE JUNTAS TIPO JOINT COMPOUND SOBRE CINTA MALLA.  INCLUYE ESTUCO Y PINTURAVINILO TIPO I A TRES (3) MANOS, ESPESOR LAMINA SUPERBOARD   6 mm.</v>
      </c>
      <c r="AR158" s="740"/>
      <c r="AS158" s="741"/>
      <c r="AT158" s="679" t="s">
        <v>23</v>
      </c>
      <c r="AU158" s="680"/>
      <c r="AV158" s="705"/>
      <c r="AW158" s="678"/>
      <c r="AX158" s="706"/>
      <c r="AY158" s="5" t="s">
        <v>9</v>
      </c>
      <c r="AZ158" s="722" t="s">
        <v>7</v>
      </c>
      <c r="BA158" s="739" t="e">
        <f>'CONTENIDO GENERAL'!#REF!</f>
        <v>#REF!</v>
      </c>
      <c r="BB158" s="740"/>
      <c r="BC158" s="741"/>
      <c r="BD158" s="679" t="s">
        <v>23</v>
      </c>
      <c r="BE158" s="680"/>
      <c r="BF158" s="705"/>
      <c r="BG158" s="678"/>
      <c r="BH158" s="706"/>
    </row>
    <row r="159" spans="1:60" ht="69" customHeight="1">
      <c r="A159" s="65">
        <f>'CONTENIDO GENERAL'!A15</f>
        <v>1.04</v>
      </c>
      <c r="B159" s="723"/>
      <c r="C159" s="751"/>
      <c r="D159" s="752"/>
      <c r="E159" s="753"/>
      <c r="F159" s="707"/>
      <c r="G159" s="708"/>
      <c r="H159" s="708"/>
      <c r="I159" s="708"/>
      <c r="J159" s="709"/>
      <c r="K159" s="65">
        <f>'CONTENIDO GENERAL'!A47</f>
        <v>4.039999999999999</v>
      </c>
      <c r="L159" s="723"/>
      <c r="M159" s="804"/>
      <c r="N159" s="805"/>
      <c r="O159" s="806"/>
      <c r="P159" s="707"/>
      <c r="Q159" s="708"/>
      <c r="R159" s="708"/>
      <c r="S159" s="708"/>
      <c r="T159" s="709"/>
      <c r="U159" s="65">
        <f>'CONTENIDO GENERAL'!A61</f>
        <v>5.039999999999999</v>
      </c>
      <c r="V159" s="723"/>
      <c r="W159" s="751"/>
      <c r="X159" s="752"/>
      <c r="Y159" s="753"/>
      <c r="Z159" s="707"/>
      <c r="AA159" s="708"/>
      <c r="AB159" s="708"/>
      <c r="AC159" s="708"/>
      <c r="AD159" s="709"/>
      <c r="AE159" s="65">
        <f>'CONTENIDO GENERAL'!A69</f>
        <v>6.039999999999999</v>
      </c>
      <c r="AF159" s="723"/>
      <c r="AG159" s="751"/>
      <c r="AH159" s="752"/>
      <c r="AI159" s="753"/>
      <c r="AJ159" s="707"/>
      <c r="AK159" s="708"/>
      <c r="AL159" s="708"/>
      <c r="AM159" s="708"/>
      <c r="AN159" s="708"/>
      <c r="AO159" s="65">
        <f>'CONTENIDO GENERAL'!A38</f>
        <v>2.0199999999999996</v>
      </c>
      <c r="AP159" s="723"/>
      <c r="AQ159" s="742"/>
      <c r="AR159" s="743"/>
      <c r="AS159" s="744"/>
      <c r="AT159" s="707"/>
      <c r="AU159" s="708"/>
      <c r="AV159" s="708"/>
      <c r="AW159" s="708"/>
      <c r="AX159" s="709"/>
      <c r="AY159" s="65" t="e">
        <f>'CONTENIDO GENERAL'!#REF!</f>
        <v>#REF!</v>
      </c>
      <c r="AZ159" s="723"/>
      <c r="BA159" s="742"/>
      <c r="BB159" s="743"/>
      <c r="BC159" s="744"/>
      <c r="BD159" s="707"/>
      <c r="BE159" s="708"/>
      <c r="BF159" s="708"/>
      <c r="BG159" s="708"/>
      <c r="BH159" s="709"/>
    </row>
    <row r="160" spans="11:60" ht="3.75" customHeight="1">
      <c r="K160" s="76"/>
      <c r="L160" s="7"/>
      <c r="M160" s="7"/>
      <c r="N160" s="7"/>
      <c r="O160" s="7"/>
      <c r="P160" s="7"/>
      <c r="Q160" s="7"/>
      <c r="R160" s="7"/>
      <c r="S160" s="7"/>
      <c r="T160" s="111"/>
      <c r="AE160" s="76"/>
      <c r="AF160" s="7"/>
      <c r="AG160" s="7"/>
      <c r="AH160" s="7"/>
      <c r="AI160" s="7"/>
      <c r="AJ160" s="7"/>
      <c r="AK160" s="110"/>
      <c r="AL160" s="110"/>
      <c r="AM160" s="7"/>
      <c r="AN160" s="7"/>
      <c r="AO160" s="76"/>
      <c r="AP160" s="7"/>
      <c r="AQ160" s="7"/>
      <c r="AR160" s="7"/>
      <c r="AS160" s="7"/>
      <c r="AT160" s="7"/>
      <c r="AU160" s="7"/>
      <c r="AV160" s="7"/>
      <c r="AW160" s="7"/>
      <c r="AX160" s="111"/>
      <c r="AY160" s="76"/>
      <c r="AZ160" s="7"/>
      <c r="BA160" s="7"/>
      <c r="BB160" s="7"/>
      <c r="BC160" s="7"/>
      <c r="BD160" s="7"/>
      <c r="BE160" s="7"/>
      <c r="BF160" s="7"/>
      <c r="BG160" s="7"/>
      <c r="BH160" s="111"/>
    </row>
    <row r="161" spans="1:60" ht="18">
      <c r="A161" s="737" t="s">
        <v>28</v>
      </c>
      <c r="B161" s="738"/>
      <c r="K161" s="737" t="s">
        <v>28</v>
      </c>
      <c r="L161" s="738"/>
      <c r="M161" s="7"/>
      <c r="N161" s="7"/>
      <c r="O161" s="7"/>
      <c r="P161" s="7"/>
      <c r="Q161" s="7"/>
      <c r="R161" s="7"/>
      <c r="S161" s="7"/>
      <c r="T161" s="111"/>
      <c r="U161" s="737" t="s">
        <v>28</v>
      </c>
      <c r="V161" s="738"/>
      <c r="AE161" s="737" t="s">
        <v>28</v>
      </c>
      <c r="AF161" s="738"/>
      <c r="AG161" s="7"/>
      <c r="AH161" s="7"/>
      <c r="AI161" s="7"/>
      <c r="AJ161" s="7"/>
      <c r="AK161" s="110"/>
      <c r="AL161" s="110"/>
      <c r="AM161" s="7"/>
      <c r="AN161" s="7"/>
      <c r="AO161" s="737" t="s">
        <v>28</v>
      </c>
      <c r="AP161" s="738"/>
      <c r="AQ161" s="7"/>
      <c r="AR161" s="7"/>
      <c r="AS161" s="7"/>
      <c r="AT161" s="7"/>
      <c r="AU161" s="7"/>
      <c r="AV161" s="7"/>
      <c r="AW161" s="7"/>
      <c r="AX161" s="111"/>
      <c r="AY161" s="737" t="s">
        <v>28</v>
      </c>
      <c r="AZ161" s="738"/>
      <c r="BA161" s="7"/>
      <c r="BB161" s="7"/>
      <c r="BC161" s="7"/>
      <c r="BD161" s="7"/>
      <c r="BE161" s="7"/>
      <c r="BF161" s="7"/>
      <c r="BG161" s="7"/>
      <c r="BH161" s="111"/>
    </row>
    <row r="162" spans="1:60" ht="33" customHeight="1">
      <c r="A162" s="643" t="s">
        <v>26</v>
      </c>
      <c r="B162" s="643"/>
      <c r="C162" s="643"/>
      <c r="D162" s="52" t="s">
        <v>29</v>
      </c>
      <c r="E162" s="724" t="s">
        <v>14</v>
      </c>
      <c r="F162" s="725"/>
      <c r="G162" s="724" t="s">
        <v>12</v>
      </c>
      <c r="H162" s="725"/>
      <c r="I162" s="635" t="s">
        <v>11</v>
      </c>
      <c r="J162" s="637"/>
      <c r="K162" s="643" t="s">
        <v>26</v>
      </c>
      <c r="L162" s="643"/>
      <c r="M162" s="643"/>
      <c r="N162" s="52" t="s">
        <v>29</v>
      </c>
      <c r="O162" s="724" t="s">
        <v>14</v>
      </c>
      <c r="P162" s="725"/>
      <c r="Q162" s="724" t="s">
        <v>12</v>
      </c>
      <c r="R162" s="725"/>
      <c r="S162" s="643" t="s">
        <v>11</v>
      </c>
      <c r="T162" s="643"/>
      <c r="U162" s="643" t="s">
        <v>26</v>
      </c>
      <c r="V162" s="643"/>
      <c r="W162" s="643"/>
      <c r="X162" s="52" t="s">
        <v>29</v>
      </c>
      <c r="Y162" s="724" t="s">
        <v>14</v>
      </c>
      <c r="Z162" s="725"/>
      <c r="AA162" s="644" t="s">
        <v>12</v>
      </c>
      <c r="AB162" s="645"/>
      <c r="AC162" s="643" t="s">
        <v>11</v>
      </c>
      <c r="AD162" s="643"/>
      <c r="AE162" s="643" t="s">
        <v>26</v>
      </c>
      <c r="AF162" s="643"/>
      <c r="AG162" s="643"/>
      <c r="AH162" s="52" t="s">
        <v>29</v>
      </c>
      <c r="AI162" s="724" t="s">
        <v>14</v>
      </c>
      <c r="AJ162" s="725"/>
      <c r="AK162" s="644" t="s">
        <v>12</v>
      </c>
      <c r="AL162" s="645"/>
      <c r="AM162" s="643" t="s">
        <v>11</v>
      </c>
      <c r="AN162" s="635"/>
      <c r="AO162" s="643" t="s">
        <v>26</v>
      </c>
      <c r="AP162" s="643"/>
      <c r="AQ162" s="643"/>
      <c r="AR162" s="52" t="s">
        <v>29</v>
      </c>
      <c r="AS162" s="724" t="s">
        <v>14</v>
      </c>
      <c r="AT162" s="725"/>
      <c r="AU162" s="724" t="s">
        <v>12</v>
      </c>
      <c r="AV162" s="725"/>
      <c r="AW162" s="643" t="s">
        <v>11</v>
      </c>
      <c r="AX162" s="643"/>
      <c r="AY162" s="643" t="s">
        <v>26</v>
      </c>
      <c r="AZ162" s="643"/>
      <c r="BA162" s="643"/>
      <c r="BB162" s="52" t="s">
        <v>29</v>
      </c>
      <c r="BC162" s="724" t="s">
        <v>14</v>
      </c>
      <c r="BD162" s="725"/>
      <c r="BE162" s="724" t="s">
        <v>12</v>
      </c>
      <c r="BF162" s="725"/>
      <c r="BG162" s="643" t="s">
        <v>11</v>
      </c>
      <c r="BH162" s="643"/>
    </row>
    <row r="163" spans="1:60" ht="14.25" customHeight="1">
      <c r="A163" s="692" t="s">
        <v>81</v>
      </c>
      <c r="B163" s="696"/>
      <c r="C163" s="693"/>
      <c r="D163" s="53" t="s">
        <v>43</v>
      </c>
      <c r="E163" s="654"/>
      <c r="F163" s="655"/>
      <c r="G163" s="654"/>
      <c r="H163" s="655"/>
      <c r="I163" s="646">
        <f>I189*0.05</f>
        <v>562.5</v>
      </c>
      <c r="J163" s="647"/>
      <c r="K163" s="662" t="s">
        <v>82</v>
      </c>
      <c r="L163" s="663"/>
      <c r="M163" s="664"/>
      <c r="N163" s="149" t="s">
        <v>43</v>
      </c>
      <c r="O163" s="807"/>
      <c r="P163" s="808"/>
      <c r="Q163" s="807"/>
      <c r="R163" s="808"/>
      <c r="S163" s="809">
        <f>0.05*S189</f>
        <v>675</v>
      </c>
      <c r="T163" s="810"/>
      <c r="U163" s="731" t="s">
        <v>82</v>
      </c>
      <c r="V163" s="732"/>
      <c r="W163" s="733"/>
      <c r="X163" s="53" t="s">
        <v>43</v>
      </c>
      <c r="Y163" s="654"/>
      <c r="Z163" s="655"/>
      <c r="AA163" s="760"/>
      <c r="AB163" s="761"/>
      <c r="AC163" s="646">
        <f>0.05*AC189</f>
        <v>180</v>
      </c>
      <c r="AD163" s="647"/>
      <c r="AE163" s="731" t="s">
        <v>82</v>
      </c>
      <c r="AF163" s="732"/>
      <c r="AG163" s="733"/>
      <c r="AH163" s="53" t="s">
        <v>43</v>
      </c>
      <c r="AI163" s="654"/>
      <c r="AJ163" s="655"/>
      <c r="AK163" s="760"/>
      <c r="AL163" s="761"/>
      <c r="AM163" s="646">
        <f>0.05*AM189</f>
        <v>450</v>
      </c>
      <c r="AN163" s="694"/>
      <c r="AO163" s="731" t="s">
        <v>82</v>
      </c>
      <c r="AP163" s="732"/>
      <c r="AQ163" s="733"/>
      <c r="AR163" s="53" t="s">
        <v>43</v>
      </c>
      <c r="AS163" s="654">
        <f>'$MATERIALES'!C441</f>
        <v>0</v>
      </c>
      <c r="AT163" s="655"/>
      <c r="AU163" s="648"/>
      <c r="AV163" s="648"/>
      <c r="AW163" s="646">
        <f>0.05*AW189</f>
        <v>900</v>
      </c>
      <c r="AX163" s="647"/>
      <c r="AY163" s="731" t="s">
        <v>82</v>
      </c>
      <c r="AZ163" s="732"/>
      <c r="BA163" s="733"/>
      <c r="BB163" s="53" t="s">
        <v>43</v>
      </c>
      <c r="BC163" s="654">
        <f>'$MATERIALES'!C633</f>
        <v>0</v>
      </c>
      <c r="BD163" s="655"/>
      <c r="BE163" s="648"/>
      <c r="BF163" s="648"/>
      <c r="BG163" s="646" t="e">
        <f>0.05*BG189</f>
        <v>#REF!</v>
      </c>
      <c r="BH163" s="647"/>
    </row>
    <row r="164" spans="1:60" ht="14.25" customHeight="1">
      <c r="A164" s="648"/>
      <c r="B164" s="648"/>
      <c r="C164" s="648"/>
      <c r="D164" s="8"/>
      <c r="E164" s="692"/>
      <c r="F164" s="693"/>
      <c r="G164" s="648"/>
      <c r="H164" s="648"/>
      <c r="I164" s="646"/>
      <c r="J164" s="756"/>
      <c r="K164" s="731" t="str">
        <f>'$MATERIALES'!A60</f>
        <v>ANDAMIO METALICO TUBULAR</v>
      </c>
      <c r="L164" s="732"/>
      <c r="M164" s="733"/>
      <c r="N164" s="53" t="s">
        <v>43</v>
      </c>
      <c r="O164" s="692">
        <f>'$MATERIALES'!C60</f>
        <v>20000</v>
      </c>
      <c r="P164" s="693"/>
      <c r="Q164" s="648"/>
      <c r="R164" s="648"/>
      <c r="S164" s="646">
        <f>0.05*O164</f>
        <v>1000</v>
      </c>
      <c r="T164" s="647"/>
      <c r="U164" s="648"/>
      <c r="V164" s="648"/>
      <c r="W164" s="648"/>
      <c r="X164" s="8"/>
      <c r="Y164" s="692"/>
      <c r="Z164" s="693"/>
      <c r="AA164" s="766"/>
      <c r="AB164" s="766"/>
      <c r="AC164" s="697"/>
      <c r="AD164" s="698"/>
      <c r="AE164" s="648"/>
      <c r="AF164" s="648"/>
      <c r="AG164" s="648"/>
      <c r="AH164" s="8"/>
      <c r="AI164" s="692"/>
      <c r="AJ164" s="693"/>
      <c r="AK164" s="766"/>
      <c r="AL164" s="766"/>
      <c r="AM164" s="697"/>
      <c r="AN164" s="767"/>
      <c r="AO164" s="728" t="str">
        <f>EQUIPO!B2</f>
        <v>Andamio  Metalico tubular  </v>
      </c>
      <c r="AP164" s="729"/>
      <c r="AQ164" s="730"/>
      <c r="AR164" s="53" t="str">
        <f>EQUIPO!C2</f>
        <v>M2</v>
      </c>
      <c r="AS164" s="654">
        <f>EQUIPO!D2</f>
        <v>950</v>
      </c>
      <c r="AT164" s="655"/>
      <c r="AU164" s="648"/>
      <c r="AV164" s="648"/>
      <c r="AW164" s="646">
        <f>AS164</f>
        <v>950</v>
      </c>
      <c r="AX164" s="647"/>
      <c r="AY164" s="728"/>
      <c r="AZ164" s="729"/>
      <c r="BA164" s="730"/>
      <c r="BB164" s="53"/>
      <c r="BC164" s="654"/>
      <c r="BD164" s="655"/>
      <c r="BE164" s="648"/>
      <c r="BF164" s="648"/>
      <c r="BG164" s="646"/>
      <c r="BH164" s="647"/>
    </row>
    <row r="165" spans="7:60" ht="14.25" customHeight="1">
      <c r="G165" s="632" t="s">
        <v>13</v>
      </c>
      <c r="H165" s="632"/>
      <c r="I165" s="688">
        <f>SUM(I163:J164)</f>
        <v>562.5</v>
      </c>
      <c r="J165" s="689"/>
      <c r="K165" s="76"/>
      <c r="L165" s="7"/>
      <c r="M165" s="7"/>
      <c r="N165" s="7"/>
      <c r="O165" s="7"/>
      <c r="P165" s="7"/>
      <c r="Q165" s="632" t="s">
        <v>13</v>
      </c>
      <c r="R165" s="632"/>
      <c r="S165" s="638">
        <f>SUM(S163:T164)</f>
        <v>1675</v>
      </c>
      <c r="T165" s="639"/>
      <c r="AA165" s="658" t="s">
        <v>13</v>
      </c>
      <c r="AB165" s="658"/>
      <c r="AC165" s="638">
        <f>SUM(AC163:AD164)</f>
        <v>180</v>
      </c>
      <c r="AD165" s="639"/>
      <c r="AE165" s="76"/>
      <c r="AF165" s="7"/>
      <c r="AG165" s="7"/>
      <c r="AH165" s="7"/>
      <c r="AI165" s="7"/>
      <c r="AJ165" s="7"/>
      <c r="AK165" s="658" t="s">
        <v>13</v>
      </c>
      <c r="AL165" s="658"/>
      <c r="AM165" s="638">
        <f>SUM(AM163:AN164)</f>
        <v>450</v>
      </c>
      <c r="AN165" s="759"/>
      <c r="AO165" s="76"/>
      <c r="AP165" s="7"/>
      <c r="AQ165" s="7"/>
      <c r="AR165" s="7"/>
      <c r="AS165" s="7"/>
      <c r="AT165" s="7"/>
      <c r="AU165" s="632" t="s">
        <v>13</v>
      </c>
      <c r="AV165" s="632"/>
      <c r="AW165" s="638">
        <f>SUM(AW163:AX164)</f>
        <v>1850</v>
      </c>
      <c r="AX165" s="639"/>
      <c r="AY165" s="76"/>
      <c r="AZ165" s="7"/>
      <c r="BA165" s="7"/>
      <c r="BB165" s="7"/>
      <c r="BC165" s="7"/>
      <c r="BD165" s="7"/>
      <c r="BE165" s="632" t="s">
        <v>13</v>
      </c>
      <c r="BF165" s="632"/>
      <c r="BG165" s="638" t="e">
        <f>SUM(BG163:BH164)</f>
        <v>#REF!</v>
      </c>
      <c r="BH165" s="639"/>
    </row>
    <row r="166" spans="11:60" ht="6" customHeight="1">
      <c r="K166" s="76"/>
      <c r="L166" s="7"/>
      <c r="M166" s="7"/>
      <c r="N166" s="7"/>
      <c r="O166" s="7"/>
      <c r="P166" s="7"/>
      <c r="Q166" s="7"/>
      <c r="R166" s="7"/>
      <c r="S166" s="7"/>
      <c r="T166" s="111"/>
      <c r="AE166" s="76"/>
      <c r="AF166" s="7"/>
      <c r="AG166" s="7"/>
      <c r="AH166" s="7"/>
      <c r="AI166" s="7"/>
      <c r="AJ166" s="7"/>
      <c r="AK166" s="110"/>
      <c r="AL166" s="110"/>
      <c r="AM166" s="7"/>
      <c r="AN166" s="7"/>
      <c r="AO166" s="76"/>
      <c r="AP166" s="7"/>
      <c r="AQ166" s="7"/>
      <c r="AR166" s="7"/>
      <c r="AS166" s="7"/>
      <c r="AT166" s="7"/>
      <c r="AU166" s="7"/>
      <c r="AV166" s="7"/>
      <c r="AW166" s="7"/>
      <c r="AX166" s="111"/>
      <c r="AY166" s="76"/>
      <c r="AZ166" s="7"/>
      <c r="BA166" s="7"/>
      <c r="BB166" s="7"/>
      <c r="BC166" s="7"/>
      <c r="BD166" s="7"/>
      <c r="BE166" s="7"/>
      <c r="BF166" s="7"/>
      <c r="BG166" s="7"/>
      <c r="BH166" s="111"/>
    </row>
    <row r="167" spans="1:60" ht="15.75" customHeight="1">
      <c r="A167" s="81" t="s">
        <v>30</v>
      </c>
      <c r="K167" s="81" t="s">
        <v>30</v>
      </c>
      <c r="L167" s="7"/>
      <c r="M167" s="7"/>
      <c r="N167" s="7"/>
      <c r="O167" s="7"/>
      <c r="P167" s="7"/>
      <c r="Q167" s="7"/>
      <c r="R167" s="7"/>
      <c r="S167" s="7"/>
      <c r="T167" s="111"/>
      <c r="U167" s="81" t="s">
        <v>30</v>
      </c>
      <c r="AE167" s="81" t="s">
        <v>30</v>
      </c>
      <c r="AF167" s="7"/>
      <c r="AG167" s="7"/>
      <c r="AH167" s="7"/>
      <c r="AI167" s="7"/>
      <c r="AJ167" s="7"/>
      <c r="AK167" s="110"/>
      <c r="AL167" s="110"/>
      <c r="AM167" s="7"/>
      <c r="AN167" s="7"/>
      <c r="AO167" s="81" t="s">
        <v>30</v>
      </c>
      <c r="AP167" s="7"/>
      <c r="AQ167" s="7"/>
      <c r="AR167" s="7"/>
      <c r="AS167" s="7"/>
      <c r="AT167" s="7"/>
      <c r="AU167" s="7"/>
      <c r="AV167" s="7"/>
      <c r="AW167" s="7"/>
      <c r="AX167" s="111"/>
      <c r="AY167" s="81" t="s">
        <v>30</v>
      </c>
      <c r="AZ167" s="7"/>
      <c r="BA167" s="7"/>
      <c r="BB167" s="7"/>
      <c r="BC167" s="7"/>
      <c r="BD167" s="7"/>
      <c r="BE167" s="7"/>
      <c r="BF167" s="7"/>
      <c r="BG167" s="7"/>
      <c r="BH167" s="111"/>
    </row>
    <row r="168" spans="1:60" ht="15.75" customHeight="1">
      <c r="A168" s="635" t="s">
        <v>26</v>
      </c>
      <c r="B168" s="636"/>
      <c r="C168" s="637"/>
      <c r="D168" s="724" t="s">
        <v>2</v>
      </c>
      <c r="E168" s="725"/>
      <c r="F168" s="3" t="s">
        <v>0</v>
      </c>
      <c r="G168" s="724" t="s">
        <v>15</v>
      </c>
      <c r="H168" s="725"/>
      <c r="I168" s="754" t="s">
        <v>11</v>
      </c>
      <c r="J168" s="755"/>
      <c r="K168" s="635" t="s">
        <v>26</v>
      </c>
      <c r="L168" s="636"/>
      <c r="M168" s="637"/>
      <c r="N168" s="724" t="s">
        <v>2</v>
      </c>
      <c r="O168" s="725"/>
      <c r="P168" s="3" t="s">
        <v>0</v>
      </c>
      <c r="Q168" s="724" t="s">
        <v>15</v>
      </c>
      <c r="R168" s="725"/>
      <c r="S168" s="635" t="s">
        <v>11</v>
      </c>
      <c r="T168" s="637"/>
      <c r="U168" s="635" t="s">
        <v>26</v>
      </c>
      <c r="V168" s="636"/>
      <c r="W168" s="637"/>
      <c r="X168" s="724" t="s">
        <v>2</v>
      </c>
      <c r="Y168" s="725"/>
      <c r="Z168" s="3" t="s">
        <v>0</v>
      </c>
      <c r="AA168" s="644" t="s">
        <v>15</v>
      </c>
      <c r="AB168" s="645"/>
      <c r="AC168" s="635" t="s">
        <v>11</v>
      </c>
      <c r="AD168" s="637"/>
      <c r="AE168" s="635" t="s">
        <v>26</v>
      </c>
      <c r="AF168" s="636"/>
      <c r="AG168" s="637"/>
      <c r="AH168" s="724" t="s">
        <v>2</v>
      </c>
      <c r="AI168" s="725"/>
      <c r="AJ168" s="3" t="s">
        <v>0</v>
      </c>
      <c r="AK168" s="644" t="s">
        <v>15</v>
      </c>
      <c r="AL168" s="645"/>
      <c r="AM168" s="635" t="s">
        <v>11</v>
      </c>
      <c r="AN168" s="636"/>
      <c r="AO168" s="635" t="s">
        <v>26</v>
      </c>
      <c r="AP168" s="636"/>
      <c r="AQ168" s="637"/>
      <c r="AR168" s="724" t="s">
        <v>2</v>
      </c>
      <c r="AS168" s="725"/>
      <c r="AT168" s="3" t="s">
        <v>0</v>
      </c>
      <c r="AU168" s="724" t="s">
        <v>15</v>
      </c>
      <c r="AV168" s="725"/>
      <c r="AW168" s="635" t="s">
        <v>11</v>
      </c>
      <c r="AX168" s="637"/>
      <c r="AY168" s="635" t="s">
        <v>26</v>
      </c>
      <c r="AZ168" s="636"/>
      <c r="BA168" s="637"/>
      <c r="BB168" s="724" t="s">
        <v>2</v>
      </c>
      <c r="BC168" s="725"/>
      <c r="BD168" s="3" t="s">
        <v>0</v>
      </c>
      <c r="BE168" s="724" t="s">
        <v>15</v>
      </c>
      <c r="BF168" s="725"/>
      <c r="BG168" s="635" t="s">
        <v>11</v>
      </c>
      <c r="BH168" s="637"/>
    </row>
    <row r="169" spans="1:60" ht="14.25" customHeight="1">
      <c r="A169" s="632"/>
      <c r="B169" s="632"/>
      <c r="C169" s="632"/>
      <c r="D169" s="679"/>
      <c r="E169" s="653"/>
      <c r="F169" s="50"/>
      <c r="G169" s="632"/>
      <c r="H169" s="632"/>
      <c r="I169" s="688"/>
      <c r="J169" s="689"/>
      <c r="K169" s="677" t="str">
        <f aca="true" t="shared" si="7" ref="K169:K175">K120</f>
        <v>CONCRETO 3000 PSI (21 MPA)</v>
      </c>
      <c r="L169" s="650"/>
      <c r="M169" s="651"/>
      <c r="N169" s="679" t="str">
        <f aca="true" t="shared" si="8" ref="N169:N175">N120</f>
        <v>M3</v>
      </c>
      <c r="O169" s="653"/>
      <c r="P169" s="190">
        <v>0.15</v>
      </c>
      <c r="Q169" s="673">
        <f>Q120</f>
        <v>300000</v>
      </c>
      <c r="R169" s="673"/>
      <c r="S169" s="638">
        <f aca="true" t="shared" si="9" ref="S169:S175">P169*Q169</f>
        <v>45000</v>
      </c>
      <c r="T169" s="639"/>
      <c r="U169" s="715" t="str">
        <f>'$MATERIALES'!A74</f>
        <v>ESTUCO PLASTICO SIKA</v>
      </c>
      <c r="V169" s="715"/>
      <c r="W169" s="715"/>
      <c r="X169" s="679" t="str">
        <f>'$MATERIALES'!B74</f>
        <v>GLN</v>
      </c>
      <c r="Y169" s="653"/>
      <c r="Z169" s="126">
        <v>0.25</v>
      </c>
      <c r="AA169" s="658">
        <f>'$MATERIALES'!C74</f>
        <v>15000</v>
      </c>
      <c r="AB169" s="658"/>
      <c r="AC169" s="638">
        <f>Z169*AA169</f>
        <v>3750</v>
      </c>
      <c r="AD169" s="639"/>
      <c r="AE169" s="715" t="str">
        <f>AE120</f>
        <v>MORTERO 1 : 3</v>
      </c>
      <c r="AF169" s="715"/>
      <c r="AG169" s="715"/>
      <c r="AH169" s="679" t="str">
        <f>AH120</f>
        <v>M3</v>
      </c>
      <c r="AI169" s="653"/>
      <c r="AJ169" s="126">
        <f>AJ120</f>
        <v>0.02</v>
      </c>
      <c r="AK169" s="762">
        <f>AK120</f>
        <v>260000</v>
      </c>
      <c r="AL169" s="762"/>
      <c r="AM169" s="638">
        <f>AJ169*AK169</f>
        <v>5200</v>
      </c>
      <c r="AN169" s="759"/>
      <c r="AO169" s="699" t="str">
        <f>'$MATERIALES'!A94</f>
        <v>CIELO FALSO CON SOPORTE</v>
      </c>
      <c r="AP169" s="700"/>
      <c r="AQ169" s="701"/>
      <c r="AR169" s="679" t="str">
        <f>'$MATERIALES'!B94</f>
        <v>M2</v>
      </c>
      <c r="AS169" s="653"/>
      <c r="AT169" s="127">
        <v>1</v>
      </c>
      <c r="AU169" s="673">
        <f>'$MATERIALES'!C94</f>
        <v>30000</v>
      </c>
      <c r="AV169" s="673"/>
      <c r="AW169" s="638">
        <f>AU169*AT169</f>
        <v>30000</v>
      </c>
      <c r="AX169" s="639"/>
      <c r="AY169" s="699"/>
      <c r="AZ169" s="700"/>
      <c r="BA169" s="701"/>
      <c r="BB169" s="652" t="s">
        <v>2</v>
      </c>
      <c r="BC169" s="653"/>
      <c r="BD169" s="127"/>
      <c r="BE169" s="673"/>
      <c r="BF169" s="673"/>
      <c r="BG169" s="638">
        <f>BD169*BE169</f>
        <v>0</v>
      </c>
      <c r="BH169" s="639"/>
    </row>
    <row r="170" spans="1:60" ht="14.25" customHeight="1">
      <c r="A170" s="632"/>
      <c r="B170" s="632"/>
      <c r="C170" s="632"/>
      <c r="D170" s="679"/>
      <c r="E170" s="653"/>
      <c r="F170" s="50"/>
      <c r="G170" s="632"/>
      <c r="H170" s="632"/>
      <c r="I170" s="688"/>
      <c r="J170" s="689"/>
      <c r="K170" s="677" t="str">
        <f t="shared" si="7"/>
        <v>ACERO (4200 Kg/M2)</v>
      </c>
      <c r="L170" s="650"/>
      <c r="M170" s="651"/>
      <c r="N170" s="679" t="str">
        <f t="shared" si="8"/>
        <v>KG</v>
      </c>
      <c r="O170" s="653"/>
      <c r="P170" s="190">
        <v>13.79</v>
      </c>
      <c r="Q170" s="673">
        <f>Q121</f>
        <v>2500</v>
      </c>
      <c r="R170" s="673"/>
      <c r="S170" s="638">
        <f t="shared" si="9"/>
        <v>34475</v>
      </c>
      <c r="T170" s="639"/>
      <c r="U170" s="715"/>
      <c r="V170" s="715"/>
      <c r="W170" s="715"/>
      <c r="X170" s="679"/>
      <c r="Y170" s="653"/>
      <c r="Z170" s="130"/>
      <c r="AA170" s="658"/>
      <c r="AB170" s="658"/>
      <c r="AC170" s="638"/>
      <c r="AD170" s="639"/>
      <c r="AE170" s="811" t="str">
        <f>'$MATERIALES'!A76</f>
        <v>BALDOSA TIPO ALFA TRAFICO 5  COLOR CAFÉ DE 30 X 30</v>
      </c>
      <c r="AF170" s="811"/>
      <c r="AG170" s="811"/>
      <c r="AH170" s="679" t="str">
        <f>AH121</f>
        <v>UND</v>
      </c>
      <c r="AI170" s="653"/>
      <c r="AJ170" s="130">
        <v>1</v>
      </c>
      <c r="AK170" s="762">
        <f>'$MATERIALES'!C76</f>
        <v>19000</v>
      </c>
      <c r="AL170" s="762"/>
      <c r="AM170" s="638">
        <f>AK170*AJ170</f>
        <v>19000</v>
      </c>
      <c r="AN170" s="759"/>
      <c r="AO170" s="699" t="str">
        <f>'$MATERIALES'!A95</f>
        <v>PERFIL PERIMETRAL</v>
      </c>
      <c r="AP170" s="700"/>
      <c r="AQ170" s="701"/>
      <c r="AR170" s="679" t="str">
        <f>'$MATERIALES'!B95</f>
        <v>ML</v>
      </c>
      <c r="AS170" s="653"/>
      <c r="AT170" s="127">
        <v>0.3</v>
      </c>
      <c r="AU170" s="673">
        <f>'$MATERIALES'!C95</f>
        <v>6000</v>
      </c>
      <c r="AV170" s="673"/>
      <c r="AW170" s="638">
        <f>AU170*AT170</f>
        <v>1800</v>
      </c>
      <c r="AX170" s="639"/>
      <c r="AY170" s="699"/>
      <c r="AZ170" s="700"/>
      <c r="BA170" s="701"/>
      <c r="BB170" s="652" t="s">
        <v>3</v>
      </c>
      <c r="BC170" s="653"/>
      <c r="BD170" s="127"/>
      <c r="BE170" s="673"/>
      <c r="BF170" s="673"/>
      <c r="BG170" s="638">
        <f>BD170*BE170</f>
        <v>0</v>
      </c>
      <c r="BH170" s="639"/>
    </row>
    <row r="171" spans="1:60" ht="14.25" customHeight="1">
      <c r="A171" s="632"/>
      <c r="B171" s="632"/>
      <c r="C171" s="632"/>
      <c r="D171" s="679"/>
      <c r="E171" s="653"/>
      <c r="F171" s="50"/>
      <c r="G171" s="632"/>
      <c r="H171" s="632"/>
      <c r="I171" s="688"/>
      <c r="J171" s="689"/>
      <c r="K171" s="691" t="str">
        <f t="shared" si="7"/>
        <v>TABLA CEP 1 CARA 20X300X2.5 CM</v>
      </c>
      <c r="L171" s="691"/>
      <c r="M171" s="691"/>
      <c r="N171" s="679" t="str">
        <f t="shared" si="8"/>
        <v>Unidad X 3M</v>
      </c>
      <c r="O171" s="680"/>
      <c r="P171" s="190">
        <v>1.2</v>
      </c>
      <c r="Q171" s="673">
        <f>Q122</f>
        <v>7000</v>
      </c>
      <c r="R171" s="673"/>
      <c r="S171" s="638">
        <f t="shared" si="9"/>
        <v>8400</v>
      </c>
      <c r="T171" s="639"/>
      <c r="U171" s="691"/>
      <c r="V171" s="691"/>
      <c r="W171" s="691"/>
      <c r="X171" s="679"/>
      <c r="Y171" s="653"/>
      <c r="Z171" s="50"/>
      <c r="AA171" s="658"/>
      <c r="AB171" s="658"/>
      <c r="AC171" s="638"/>
      <c r="AD171" s="639"/>
      <c r="AE171" s="649" t="s">
        <v>330</v>
      </c>
      <c r="AF171" s="650"/>
      <c r="AG171" s="651"/>
      <c r="AH171" s="652" t="s">
        <v>154</v>
      </c>
      <c r="AI171" s="653"/>
      <c r="AJ171" s="127">
        <v>0.5</v>
      </c>
      <c r="AK171" s="673">
        <v>1500</v>
      </c>
      <c r="AL171" s="673"/>
      <c r="AM171" s="638">
        <f>AK171*AJ171</f>
        <v>750</v>
      </c>
      <c r="AN171" s="759"/>
      <c r="AO171" s="702"/>
      <c r="AP171" s="703"/>
      <c r="AQ171" s="704"/>
      <c r="AR171" s="679"/>
      <c r="AS171" s="653"/>
      <c r="AT171" s="127"/>
      <c r="AU171" s="673"/>
      <c r="AV171" s="673"/>
      <c r="AW171" s="638"/>
      <c r="AX171" s="639"/>
      <c r="AY171" s="699"/>
      <c r="AZ171" s="700"/>
      <c r="BA171" s="701"/>
      <c r="BB171" s="652" t="s">
        <v>311</v>
      </c>
      <c r="BC171" s="653"/>
      <c r="BD171" s="127"/>
      <c r="BE171" s="673"/>
      <c r="BF171" s="673"/>
      <c r="BG171" s="638">
        <f>BD171*BE171</f>
        <v>0</v>
      </c>
      <c r="BH171" s="639"/>
    </row>
    <row r="172" spans="1:60" ht="14.25" customHeight="1">
      <c r="A172" s="632"/>
      <c r="B172" s="632"/>
      <c r="C172" s="632"/>
      <c r="D172" s="679"/>
      <c r="E172" s="653"/>
      <c r="F172" s="50"/>
      <c r="G172" s="632"/>
      <c r="H172" s="632"/>
      <c r="I172" s="688"/>
      <c r="J172" s="689"/>
      <c r="K172" s="691" t="str">
        <f t="shared" si="7"/>
        <v>BASTIDOR ECONOMICO</v>
      </c>
      <c r="L172" s="691"/>
      <c r="M172" s="691"/>
      <c r="N172" s="679" t="str">
        <f t="shared" si="8"/>
        <v>Unidad X 3M</v>
      </c>
      <c r="O172" s="653"/>
      <c r="P172" s="190">
        <v>0.6</v>
      </c>
      <c r="Q172" s="673">
        <f>Q123</f>
        <v>2500</v>
      </c>
      <c r="R172" s="673"/>
      <c r="S172" s="638">
        <f t="shared" si="9"/>
        <v>1500</v>
      </c>
      <c r="T172" s="639"/>
      <c r="U172" s="691"/>
      <c r="V172" s="691"/>
      <c r="W172" s="691"/>
      <c r="X172" s="679"/>
      <c r="Y172" s="653"/>
      <c r="Z172" s="50"/>
      <c r="AA172" s="658"/>
      <c r="AB172" s="658"/>
      <c r="AC172" s="638"/>
      <c r="AD172" s="639"/>
      <c r="AE172" s="649" t="s">
        <v>331</v>
      </c>
      <c r="AF172" s="650"/>
      <c r="AG172" s="651"/>
      <c r="AH172" s="652" t="s">
        <v>154</v>
      </c>
      <c r="AI172" s="653"/>
      <c r="AJ172" s="127">
        <v>1</v>
      </c>
      <c r="AK172" s="673">
        <v>1250</v>
      </c>
      <c r="AL172" s="673"/>
      <c r="AM172" s="638">
        <f>'$MATERIALES'!C97</f>
        <v>1250</v>
      </c>
      <c r="AN172" s="759"/>
      <c r="AO172" s="702"/>
      <c r="AP172" s="703"/>
      <c r="AQ172" s="704"/>
      <c r="AR172" s="679"/>
      <c r="AS172" s="653"/>
      <c r="AT172" s="127"/>
      <c r="AU172" s="673"/>
      <c r="AV172" s="673"/>
      <c r="AW172" s="638"/>
      <c r="AX172" s="639"/>
      <c r="AY172" s="699"/>
      <c r="AZ172" s="700"/>
      <c r="BA172" s="701"/>
      <c r="BB172" s="652" t="s">
        <v>243</v>
      </c>
      <c r="BC172" s="653"/>
      <c r="BD172" s="127"/>
      <c r="BE172" s="673"/>
      <c r="BF172" s="673"/>
      <c r="BG172" s="638">
        <f>BD172*BE172</f>
        <v>0</v>
      </c>
      <c r="BH172" s="639"/>
    </row>
    <row r="173" spans="1:60" ht="14.25" customHeight="1">
      <c r="A173" s="632"/>
      <c r="B173" s="632"/>
      <c r="C173" s="632"/>
      <c r="D173" s="679"/>
      <c r="E173" s="653"/>
      <c r="F173" s="50"/>
      <c r="G173" s="632"/>
      <c r="H173" s="632"/>
      <c r="I173" s="688"/>
      <c r="J173" s="689"/>
      <c r="K173" s="669" t="str">
        <f t="shared" si="7"/>
        <v>PUNTILLA DE 2"</v>
      </c>
      <c r="L173" s="669"/>
      <c r="M173" s="669"/>
      <c r="N173" s="670" t="str">
        <f t="shared" si="8"/>
        <v>Libra</v>
      </c>
      <c r="O173" s="671"/>
      <c r="P173" s="190">
        <f aca="true" t="shared" si="10" ref="P173:Q175">P124</f>
        <v>0.1</v>
      </c>
      <c r="Q173" s="672">
        <f t="shared" si="10"/>
        <v>2200</v>
      </c>
      <c r="R173" s="673"/>
      <c r="S173" s="638">
        <f t="shared" si="9"/>
        <v>220</v>
      </c>
      <c r="T173" s="639"/>
      <c r="U173" s="691"/>
      <c r="V173" s="691"/>
      <c r="W173" s="691"/>
      <c r="X173" s="679"/>
      <c r="Y173" s="653"/>
      <c r="Z173" s="50"/>
      <c r="AA173" s="658"/>
      <c r="AB173" s="658"/>
      <c r="AC173" s="638"/>
      <c r="AD173" s="639"/>
      <c r="AE173" s="649" t="s">
        <v>312</v>
      </c>
      <c r="AF173" s="650"/>
      <c r="AG173" s="651"/>
      <c r="AH173" s="652" t="s">
        <v>313</v>
      </c>
      <c r="AI173" s="653"/>
      <c r="AJ173" s="127">
        <v>0.05</v>
      </c>
      <c r="AK173" s="673">
        <v>17307</v>
      </c>
      <c r="AL173" s="673"/>
      <c r="AM173" s="638">
        <f>AK173*AJ173</f>
        <v>865.35</v>
      </c>
      <c r="AN173" s="759"/>
      <c r="AO173" s="702"/>
      <c r="AP173" s="703"/>
      <c r="AQ173" s="704"/>
      <c r="AR173" s="679"/>
      <c r="AS173" s="653"/>
      <c r="AT173" s="127"/>
      <c r="AU173" s="673"/>
      <c r="AV173" s="673"/>
      <c r="AW173" s="638"/>
      <c r="AX173" s="639"/>
      <c r="AY173" s="702"/>
      <c r="AZ173" s="703"/>
      <c r="BA173" s="704"/>
      <c r="BB173" s="652" t="s">
        <v>243</v>
      </c>
      <c r="BC173" s="653"/>
      <c r="BD173" s="127"/>
      <c r="BE173" s="673"/>
      <c r="BF173" s="673"/>
      <c r="BG173" s="638"/>
      <c r="BH173" s="639"/>
    </row>
    <row r="174" spans="1:60" ht="14.25" customHeight="1">
      <c r="A174" s="50"/>
      <c r="B174" s="50"/>
      <c r="C174" s="50"/>
      <c r="D174" s="1"/>
      <c r="E174" s="4"/>
      <c r="F174" s="50"/>
      <c r="G174" s="50"/>
      <c r="H174" s="50"/>
      <c r="I174" s="184"/>
      <c r="J174" s="185"/>
      <c r="K174" s="669" t="str">
        <f t="shared" si="7"/>
        <v>ALAMBRE DE AMARRE</v>
      </c>
      <c r="L174" s="669"/>
      <c r="M174" s="669"/>
      <c r="N174" s="670" t="str">
        <f t="shared" si="8"/>
        <v>KG</v>
      </c>
      <c r="O174" s="671"/>
      <c r="P174" s="190">
        <f t="shared" si="10"/>
        <v>0.07</v>
      </c>
      <c r="Q174" s="672">
        <f t="shared" si="10"/>
        <v>2800</v>
      </c>
      <c r="R174" s="673"/>
      <c r="S174" s="638">
        <f t="shared" si="9"/>
        <v>196.00000000000003</v>
      </c>
      <c r="T174" s="639"/>
      <c r="U174" s="177"/>
      <c r="V174" s="177"/>
      <c r="W174" s="177"/>
      <c r="X174" s="1"/>
      <c r="Y174" s="4"/>
      <c r="Z174" s="50"/>
      <c r="AA174" s="188"/>
      <c r="AB174" s="188"/>
      <c r="AC174" s="132"/>
      <c r="AD174" s="181"/>
      <c r="AE174" s="649"/>
      <c r="AF174" s="650"/>
      <c r="AG174" s="651"/>
      <c r="AH174" s="652"/>
      <c r="AI174" s="653"/>
      <c r="AJ174" s="127"/>
      <c r="AK174" s="673"/>
      <c r="AL174" s="673"/>
      <c r="AM174" s="638"/>
      <c r="AN174" s="759"/>
      <c r="AO174" s="178"/>
      <c r="AP174" s="179"/>
      <c r="AQ174" s="180"/>
      <c r="AR174" s="1"/>
      <c r="AS174" s="4"/>
      <c r="AT174" s="127"/>
      <c r="AU174" s="182"/>
      <c r="AV174" s="182"/>
      <c r="AW174" s="132"/>
      <c r="AX174" s="181"/>
      <c r="AY174" s="178"/>
      <c r="AZ174" s="179"/>
      <c r="BA174" s="180"/>
      <c r="BB174" s="148"/>
      <c r="BC174" s="4"/>
      <c r="BD174" s="127"/>
      <c r="BE174" s="182"/>
      <c r="BF174" s="182"/>
      <c r="BG174" s="132"/>
      <c r="BH174" s="181"/>
    </row>
    <row r="175" spans="1:60" ht="14.25" customHeight="1">
      <c r="A175" s="632"/>
      <c r="B175" s="632"/>
      <c r="C175" s="632"/>
      <c r="D175" s="679"/>
      <c r="E175" s="653"/>
      <c r="F175" s="50"/>
      <c r="G175" s="632"/>
      <c r="H175" s="632"/>
      <c r="I175" s="688"/>
      <c r="J175" s="689"/>
      <c r="K175" s="669" t="str">
        <f t="shared" si="7"/>
        <v>DESPERDICIO</v>
      </c>
      <c r="L175" s="669"/>
      <c r="M175" s="669"/>
      <c r="N175" s="670" t="str">
        <f t="shared" si="8"/>
        <v>%</v>
      </c>
      <c r="O175" s="671"/>
      <c r="P175" s="129">
        <f t="shared" si="10"/>
        <v>0.05</v>
      </c>
      <c r="Q175" s="672">
        <f>S169+S170+S171+S172+S173+S174</f>
        <v>89791</v>
      </c>
      <c r="R175" s="673"/>
      <c r="S175" s="638">
        <f t="shared" si="9"/>
        <v>4489.55</v>
      </c>
      <c r="T175" s="639"/>
      <c r="U175" s="632"/>
      <c r="V175" s="632"/>
      <c r="W175" s="632"/>
      <c r="X175" s="679"/>
      <c r="Y175" s="653"/>
      <c r="Z175" s="50"/>
      <c r="AA175" s="658"/>
      <c r="AB175" s="658"/>
      <c r="AC175" s="638"/>
      <c r="AD175" s="639"/>
      <c r="AE175" s="632"/>
      <c r="AF175" s="632"/>
      <c r="AG175" s="632"/>
      <c r="AH175" s="679"/>
      <c r="AI175" s="653"/>
      <c r="AJ175" s="50"/>
      <c r="AK175" s="658"/>
      <c r="AL175" s="658"/>
      <c r="AM175" s="638"/>
      <c r="AN175" s="759"/>
      <c r="AO175" s="677"/>
      <c r="AP175" s="650"/>
      <c r="AQ175" s="651"/>
      <c r="AR175" s="679"/>
      <c r="AS175" s="653"/>
      <c r="AT175" s="129"/>
      <c r="AU175" s="673"/>
      <c r="AV175" s="673"/>
      <c r="AW175" s="638"/>
      <c r="AX175" s="639"/>
      <c r="AY175" s="677"/>
      <c r="AZ175" s="650"/>
      <c r="BA175" s="651"/>
      <c r="BB175" s="679"/>
      <c r="BC175" s="653"/>
      <c r="BD175" s="129"/>
      <c r="BE175" s="673"/>
      <c r="BF175" s="673"/>
      <c r="BG175" s="638"/>
      <c r="BH175" s="639"/>
    </row>
    <row r="176" spans="7:60" ht="14.25" customHeight="1">
      <c r="G176" s="632" t="s">
        <v>13</v>
      </c>
      <c r="H176" s="632"/>
      <c r="I176" s="688">
        <f>SUM(I169:J175)</f>
        <v>0</v>
      </c>
      <c r="J176" s="689"/>
      <c r="K176" s="76"/>
      <c r="L176" s="7"/>
      <c r="M176" s="7"/>
      <c r="N176" s="7"/>
      <c r="O176" s="7"/>
      <c r="P176" s="7"/>
      <c r="Q176" s="632" t="s">
        <v>13</v>
      </c>
      <c r="R176" s="632"/>
      <c r="S176" s="638">
        <f>SUM(S169:T175)</f>
        <v>94280.55</v>
      </c>
      <c r="T176" s="639"/>
      <c r="AA176" s="658" t="s">
        <v>13</v>
      </c>
      <c r="AB176" s="658"/>
      <c r="AC176" s="638">
        <f>SUM(AC169:AD175)</f>
        <v>3750</v>
      </c>
      <c r="AD176" s="639"/>
      <c r="AE176" s="76"/>
      <c r="AF176" s="7"/>
      <c r="AG176" s="7"/>
      <c r="AH176" s="7"/>
      <c r="AI176" s="7"/>
      <c r="AJ176" s="7"/>
      <c r="AK176" s="658" t="s">
        <v>13</v>
      </c>
      <c r="AL176" s="658"/>
      <c r="AM176" s="686">
        <f>SUM(AM169:AN175)</f>
        <v>27065.35</v>
      </c>
      <c r="AN176" s="759"/>
      <c r="AO176" s="76"/>
      <c r="AP176" s="7"/>
      <c r="AQ176" s="7"/>
      <c r="AR176" s="7"/>
      <c r="AS176" s="7"/>
      <c r="AT176" s="7"/>
      <c r="AU176" s="632" t="s">
        <v>13</v>
      </c>
      <c r="AV176" s="632"/>
      <c r="AW176" s="638">
        <f>SUM(AW169:AX175)</f>
        <v>31800</v>
      </c>
      <c r="AX176" s="639"/>
      <c r="AY176" s="76"/>
      <c r="AZ176" s="7"/>
      <c r="BA176" s="7"/>
      <c r="BB176" s="7"/>
      <c r="BC176" s="7"/>
      <c r="BD176" s="7"/>
      <c r="BE176" s="632" t="s">
        <v>13</v>
      </c>
      <c r="BF176" s="632"/>
      <c r="BG176" s="638">
        <f>SUM(BG169:BH175)</f>
        <v>0</v>
      </c>
      <c r="BH176" s="639"/>
    </row>
    <row r="177" spans="7:60" ht="5.25" customHeight="1">
      <c r="G177" s="51"/>
      <c r="H177" s="51"/>
      <c r="I177" s="42"/>
      <c r="J177" s="84"/>
      <c r="K177" s="76"/>
      <c r="L177" s="7"/>
      <c r="M177" s="7"/>
      <c r="N177" s="7"/>
      <c r="O177" s="7"/>
      <c r="P177" s="7"/>
      <c r="Q177" s="51"/>
      <c r="R177" s="51"/>
      <c r="S177" s="9"/>
      <c r="T177" s="112"/>
      <c r="AA177" s="103"/>
      <c r="AB177" s="103"/>
      <c r="AC177" s="9"/>
      <c r="AD177" s="112"/>
      <c r="AE177" s="76"/>
      <c r="AF177" s="7"/>
      <c r="AG177" s="7"/>
      <c r="AH177" s="7"/>
      <c r="AI177" s="7"/>
      <c r="AJ177" s="7"/>
      <c r="AK177" s="103"/>
      <c r="AL177" s="103"/>
      <c r="AM177" s="9"/>
      <c r="AN177" s="9"/>
      <c r="AO177" s="76"/>
      <c r="AP177" s="7"/>
      <c r="AQ177" s="7"/>
      <c r="AR177" s="7"/>
      <c r="AS177" s="7"/>
      <c r="AT177" s="7"/>
      <c r="AU177" s="51"/>
      <c r="AV177" s="51"/>
      <c r="AW177" s="9"/>
      <c r="AX177" s="112"/>
      <c r="AY177" s="76"/>
      <c r="AZ177" s="7"/>
      <c r="BA177" s="7"/>
      <c r="BB177" s="7"/>
      <c r="BC177" s="7"/>
      <c r="BD177" s="7"/>
      <c r="BE177" s="51"/>
      <c r="BF177" s="51"/>
      <c r="BG177" s="9"/>
      <c r="BH177" s="112"/>
    </row>
    <row r="178" spans="1:60" ht="18">
      <c r="A178" s="81" t="s">
        <v>31</v>
      </c>
      <c r="B178" s="82"/>
      <c r="G178" s="51"/>
      <c r="H178" s="51"/>
      <c r="I178" s="42"/>
      <c r="J178" s="84"/>
      <c r="K178" s="81" t="s">
        <v>31</v>
      </c>
      <c r="L178" s="82"/>
      <c r="M178" s="7"/>
      <c r="N178" s="7"/>
      <c r="O178" s="7"/>
      <c r="P178" s="7"/>
      <c r="Q178" s="51"/>
      <c r="R178" s="51"/>
      <c r="S178" s="9"/>
      <c r="T178" s="112"/>
      <c r="U178" s="81" t="s">
        <v>31</v>
      </c>
      <c r="V178" s="82"/>
      <c r="AA178" s="103"/>
      <c r="AB178" s="103"/>
      <c r="AC178" s="9"/>
      <c r="AD178" s="112"/>
      <c r="AE178" s="81" t="s">
        <v>31</v>
      </c>
      <c r="AF178" s="82"/>
      <c r="AG178" s="7"/>
      <c r="AH178" s="7"/>
      <c r="AI178" s="7"/>
      <c r="AJ178" s="7"/>
      <c r="AK178" s="103"/>
      <c r="AL178" s="103"/>
      <c r="AM178" s="9"/>
      <c r="AN178" s="9"/>
      <c r="AO178" s="81" t="s">
        <v>31</v>
      </c>
      <c r="AP178" s="82"/>
      <c r="AQ178" s="7"/>
      <c r="AR178" s="7"/>
      <c r="AS178" s="7"/>
      <c r="AT178" s="7"/>
      <c r="AU178" s="51"/>
      <c r="AV178" s="51"/>
      <c r="AW178" s="9"/>
      <c r="AX178" s="112"/>
      <c r="AY178" s="81" t="s">
        <v>31</v>
      </c>
      <c r="AZ178" s="82"/>
      <c r="BA178" s="7"/>
      <c r="BB178" s="7"/>
      <c r="BC178" s="7"/>
      <c r="BD178" s="7"/>
      <c r="BE178" s="51"/>
      <c r="BF178" s="51"/>
      <c r="BG178" s="9"/>
      <c r="BH178" s="112"/>
    </row>
    <row r="179" spans="1:60" ht="14.25" customHeight="1">
      <c r="A179" s="643" t="s">
        <v>27</v>
      </c>
      <c r="B179" s="643"/>
      <c r="C179" s="52" t="s">
        <v>32</v>
      </c>
      <c r="D179" s="52" t="s">
        <v>33</v>
      </c>
      <c r="E179" s="643" t="s">
        <v>34</v>
      </c>
      <c r="F179" s="643"/>
      <c r="G179" s="643" t="s">
        <v>35</v>
      </c>
      <c r="H179" s="643"/>
      <c r="I179" s="676" t="s">
        <v>11</v>
      </c>
      <c r="J179" s="676"/>
      <c r="K179" s="643" t="s">
        <v>27</v>
      </c>
      <c r="L179" s="643"/>
      <c r="M179" s="52" t="s">
        <v>32</v>
      </c>
      <c r="N179" s="52" t="s">
        <v>33</v>
      </c>
      <c r="O179" s="643" t="s">
        <v>34</v>
      </c>
      <c r="P179" s="643"/>
      <c r="Q179" s="643" t="s">
        <v>35</v>
      </c>
      <c r="R179" s="643"/>
      <c r="S179" s="634" t="s">
        <v>11</v>
      </c>
      <c r="T179" s="634"/>
      <c r="U179" s="643" t="s">
        <v>27</v>
      </c>
      <c r="V179" s="643"/>
      <c r="W179" s="52" t="s">
        <v>32</v>
      </c>
      <c r="X179" s="52" t="s">
        <v>33</v>
      </c>
      <c r="Y179" s="643" t="s">
        <v>34</v>
      </c>
      <c r="Z179" s="643"/>
      <c r="AA179" s="633" t="s">
        <v>35</v>
      </c>
      <c r="AB179" s="633"/>
      <c r="AC179" s="634" t="s">
        <v>11</v>
      </c>
      <c r="AD179" s="634"/>
      <c r="AE179" s="643" t="s">
        <v>27</v>
      </c>
      <c r="AF179" s="643"/>
      <c r="AG179" s="52" t="s">
        <v>32</v>
      </c>
      <c r="AH179" s="52" t="s">
        <v>33</v>
      </c>
      <c r="AI179" s="643" t="s">
        <v>34</v>
      </c>
      <c r="AJ179" s="643"/>
      <c r="AK179" s="633" t="s">
        <v>35</v>
      </c>
      <c r="AL179" s="633"/>
      <c r="AM179" s="634" t="s">
        <v>11</v>
      </c>
      <c r="AN179" s="735"/>
      <c r="AO179" s="643" t="s">
        <v>27</v>
      </c>
      <c r="AP179" s="643"/>
      <c r="AQ179" s="52" t="s">
        <v>32</v>
      </c>
      <c r="AR179" s="52" t="s">
        <v>33</v>
      </c>
      <c r="AS179" s="643" t="s">
        <v>34</v>
      </c>
      <c r="AT179" s="643"/>
      <c r="AU179" s="643" t="s">
        <v>35</v>
      </c>
      <c r="AV179" s="643"/>
      <c r="AW179" s="634" t="s">
        <v>11</v>
      </c>
      <c r="AX179" s="634"/>
      <c r="AY179" s="643" t="s">
        <v>27</v>
      </c>
      <c r="AZ179" s="643"/>
      <c r="BA179" s="52" t="s">
        <v>32</v>
      </c>
      <c r="BB179" s="52" t="s">
        <v>33</v>
      </c>
      <c r="BC179" s="643" t="s">
        <v>34</v>
      </c>
      <c r="BD179" s="643"/>
      <c r="BE179" s="643" t="s">
        <v>35</v>
      </c>
      <c r="BF179" s="643"/>
      <c r="BG179" s="634" t="s">
        <v>11</v>
      </c>
      <c r="BH179" s="634"/>
    </row>
    <row r="180" spans="1:60" ht="14.25" customHeight="1">
      <c r="A180" s="632"/>
      <c r="B180" s="632"/>
      <c r="C180" s="5"/>
      <c r="D180" s="5"/>
      <c r="E180" s="632"/>
      <c r="F180" s="632"/>
      <c r="G180" s="632"/>
      <c r="H180" s="632"/>
      <c r="I180" s="668"/>
      <c r="J180" s="668"/>
      <c r="K180" s="632"/>
      <c r="L180" s="632"/>
      <c r="M180" s="5"/>
      <c r="N180" s="5"/>
      <c r="O180" s="632"/>
      <c r="P180" s="632"/>
      <c r="Q180" s="632"/>
      <c r="R180" s="632"/>
      <c r="S180" s="657"/>
      <c r="T180" s="657"/>
      <c r="U180" s="632"/>
      <c r="V180" s="632"/>
      <c r="W180" s="5"/>
      <c r="X180" s="5"/>
      <c r="Y180" s="632"/>
      <c r="Z180" s="632"/>
      <c r="AA180" s="658"/>
      <c r="AB180" s="658"/>
      <c r="AC180" s="657"/>
      <c r="AD180" s="657"/>
      <c r="AE180" s="632"/>
      <c r="AF180" s="632"/>
      <c r="AG180" s="5"/>
      <c r="AH180" s="5"/>
      <c r="AI180" s="632"/>
      <c r="AJ180" s="632"/>
      <c r="AK180" s="658"/>
      <c r="AL180" s="658"/>
      <c r="AM180" s="657"/>
      <c r="AN180" s="763"/>
      <c r="AO180" s="632"/>
      <c r="AP180" s="632"/>
      <c r="AQ180" s="5"/>
      <c r="AR180" s="5"/>
      <c r="AS180" s="632"/>
      <c r="AT180" s="632"/>
      <c r="AU180" s="632"/>
      <c r="AV180" s="632"/>
      <c r="AW180" s="657"/>
      <c r="AX180" s="657"/>
      <c r="AY180" s="632"/>
      <c r="AZ180" s="632"/>
      <c r="BA180" s="5"/>
      <c r="BB180" s="5"/>
      <c r="BC180" s="632"/>
      <c r="BD180" s="632"/>
      <c r="BE180" s="632"/>
      <c r="BF180" s="632"/>
      <c r="BG180" s="657"/>
      <c r="BH180" s="657"/>
    </row>
    <row r="181" spans="1:60" ht="14.25" customHeight="1">
      <c r="A181" s="632"/>
      <c r="B181" s="632"/>
      <c r="C181" s="5"/>
      <c r="D181" s="5"/>
      <c r="E181" s="632"/>
      <c r="F181" s="632"/>
      <c r="G181" s="632"/>
      <c r="H181" s="632"/>
      <c r="I181" s="668"/>
      <c r="J181" s="668"/>
      <c r="K181" s="632"/>
      <c r="L181" s="632"/>
      <c r="M181" s="5"/>
      <c r="N181" s="5"/>
      <c r="O181" s="632"/>
      <c r="P181" s="632"/>
      <c r="Q181" s="632"/>
      <c r="R181" s="632"/>
      <c r="S181" s="657"/>
      <c r="T181" s="657"/>
      <c r="U181" s="632"/>
      <c r="V181" s="632"/>
      <c r="W181" s="5"/>
      <c r="X181" s="5"/>
      <c r="Y181" s="632"/>
      <c r="Z181" s="632"/>
      <c r="AA181" s="658"/>
      <c r="AB181" s="658"/>
      <c r="AC181" s="657"/>
      <c r="AD181" s="657"/>
      <c r="AE181" s="632"/>
      <c r="AF181" s="632"/>
      <c r="AG181" s="5"/>
      <c r="AH181" s="5"/>
      <c r="AI181" s="632"/>
      <c r="AJ181" s="632"/>
      <c r="AK181" s="658"/>
      <c r="AL181" s="658"/>
      <c r="AM181" s="657"/>
      <c r="AN181" s="763"/>
      <c r="AO181" s="632"/>
      <c r="AP181" s="632"/>
      <c r="AQ181" s="5"/>
      <c r="AR181" s="5"/>
      <c r="AS181" s="632"/>
      <c r="AT181" s="632"/>
      <c r="AU181" s="632"/>
      <c r="AV181" s="632"/>
      <c r="AW181" s="657"/>
      <c r="AX181" s="657"/>
      <c r="AY181" s="632"/>
      <c r="AZ181" s="632"/>
      <c r="BA181" s="5"/>
      <c r="BB181" s="5"/>
      <c r="BC181" s="632"/>
      <c r="BD181" s="632"/>
      <c r="BE181" s="632"/>
      <c r="BF181" s="632"/>
      <c r="BG181" s="657"/>
      <c r="BH181" s="657"/>
    </row>
    <row r="182" spans="1:60" ht="14.25" customHeight="1">
      <c r="A182" s="632"/>
      <c r="B182" s="632"/>
      <c r="C182" s="5"/>
      <c r="D182" s="5"/>
      <c r="E182" s="632"/>
      <c r="F182" s="632"/>
      <c r="G182" s="632"/>
      <c r="H182" s="632"/>
      <c r="I182" s="668"/>
      <c r="J182" s="668"/>
      <c r="K182" s="632"/>
      <c r="L182" s="632"/>
      <c r="M182" s="5"/>
      <c r="N182" s="5"/>
      <c r="O182" s="632"/>
      <c r="P182" s="632"/>
      <c r="Q182" s="632"/>
      <c r="R182" s="632"/>
      <c r="S182" s="657"/>
      <c r="T182" s="657"/>
      <c r="U182" s="632"/>
      <c r="V182" s="632"/>
      <c r="W182" s="5"/>
      <c r="X182" s="5"/>
      <c r="Y182" s="632"/>
      <c r="Z182" s="632"/>
      <c r="AA182" s="658"/>
      <c r="AB182" s="658"/>
      <c r="AC182" s="657"/>
      <c r="AD182" s="657"/>
      <c r="AE182" s="632"/>
      <c r="AF182" s="632"/>
      <c r="AG182" s="5"/>
      <c r="AH182" s="5"/>
      <c r="AI182" s="632"/>
      <c r="AJ182" s="632"/>
      <c r="AK182" s="658"/>
      <c r="AL182" s="658"/>
      <c r="AM182" s="657"/>
      <c r="AN182" s="763"/>
      <c r="AO182" s="632"/>
      <c r="AP182" s="632"/>
      <c r="AQ182" s="5"/>
      <c r="AR182" s="5"/>
      <c r="AS182" s="632"/>
      <c r="AT182" s="632"/>
      <c r="AU182" s="632"/>
      <c r="AV182" s="632"/>
      <c r="AW182" s="657"/>
      <c r="AX182" s="657"/>
      <c r="AY182" s="632"/>
      <c r="AZ182" s="632"/>
      <c r="BA182" s="5"/>
      <c r="BB182" s="5"/>
      <c r="BC182" s="632"/>
      <c r="BD182" s="632"/>
      <c r="BE182" s="632"/>
      <c r="BF182" s="632"/>
      <c r="BG182" s="657"/>
      <c r="BH182" s="657"/>
    </row>
    <row r="183" spans="1:60" ht="14.25" customHeight="1">
      <c r="A183" s="83"/>
      <c r="B183" s="51"/>
      <c r="E183" s="51"/>
      <c r="F183" s="51"/>
      <c r="G183" s="632" t="s">
        <v>13</v>
      </c>
      <c r="H183" s="632"/>
      <c r="I183" s="668">
        <f>SUM(I180:J182)</f>
        <v>0</v>
      </c>
      <c r="J183" s="668"/>
      <c r="K183" s="83"/>
      <c r="L183" s="51"/>
      <c r="M183" s="7"/>
      <c r="N183" s="7"/>
      <c r="O183" s="51"/>
      <c r="P183" s="51"/>
      <c r="Q183" s="632" t="s">
        <v>13</v>
      </c>
      <c r="R183" s="632"/>
      <c r="S183" s="657">
        <f>SUM(S180:T182)</f>
        <v>0</v>
      </c>
      <c r="T183" s="657"/>
      <c r="U183" s="83"/>
      <c r="V183" s="51"/>
      <c r="Y183" s="51"/>
      <c r="Z183" s="51"/>
      <c r="AA183" s="658" t="s">
        <v>13</v>
      </c>
      <c r="AB183" s="658"/>
      <c r="AC183" s="657">
        <f>SUM(AC180:AD182)</f>
        <v>0</v>
      </c>
      <c r="AD183" s="657"/>
      <c r="AE183" s="83"/>
      <c r="AF183" s="51"/>
      <c r="AG183" s="7"/>
      <c r="AH183" s="7"/>
      <c r="AI183" s="51"/>
      <c r="AJ183" s="51"/>
      <c r="AK183" s="658" t="s">
        <v>13</v>
      </c>
      <c r="AL183" s="658"/>
      <c r="AM183" s="657">
        <f>SUM(AM180:AN182)</f>
        <v>0</v>
      </c>
      <c r="AN183" s="763"/>
      <c r="AO183" s="83"/>
      <c r="AP183" s="51"/>
      <c r="AQ183" s="7"/>
      <c r="AR183" s="7"/>
      <c r="AS183" s="51"/>
      <c r="AT183" s="51"/>
      <c r="AU183" s="632" t="s">
        <v>13</v>
      </c>
      <c r="AV183" s="632"/>
      <c r="AW183" s="657">
        <f>SUM(AW180:AX182)</f>
        <v>0</v>
      </c>
      <c r="AX183" s="657"/>
      <c r="AY183" s="83"/>
      <c r="AZ183" s="51"/>
      <c r="BA183" s="7"/>
      <c r="BB183" s="7"/>
      <c r="BC183" s="51"/>
      <c r="BD183" s="51"/>
      <c r="BE183" s="632" t="s">
        <v>13</v>
      </c>
      <c r="BF183" s="632"/>
      <c r="BG183" s="657">
        <f>SUM(BG180:BH182)</f>
        <v>0</v>
      </c>
      <c r="BH183" s="657"/>
    </row>
    <row r="184" spans="1:60" ht="6.75" customHeight="1">
      <c r="A184" s="83"/>
      <c r="B184" s="51"/>
      <c r="E184" s="51"/>
      <c r="F184" s="51"/>
      <c r="G184" s="51"/>
      <c r="H184" s="51"/>
      <c r="I184" s="42"/>
      <c r="J184" s="84"/>
      <c r="K184" s="83"/>
      <c r="L184" s="51"/>
      <c r="M184" s="7"/>
      <c r="N184" s="7"/>
      <c r="O184" s="51"/>
      <c r="P184" s="51"/>
      <c r="Q184" s="51"/>
      <c r="R184" s="51"/>
      <c r="S184" s="10"/>
      <c r="T184" s="113"/>
      <c r="U184" s="83"/>
      <c r="V184" s="51"/>
      <c r="Y184" s="51"/>
      <c r="Z184" s="51"/>
      <c r="AA184" s="103"/>
      <c r="AB184" s="103"/>
      <c r="AC184" s="10"/>
      <c r="AD184" s="113"/>
      <c r="AE184" s="83"/>
      <c r="AF184" s="51"/>
      <c r="AG184" s="7"/>
      <c r="AH184" s="7"/>
      <c r="AI184" s="51"/>
      <c r="AJ184" s="51"/>
      <c r="AK184" s="103"/>
      <c r="AL184" s="103"/>
      <c r="AM184" s="10"/>
      <c r="AN184" s="10"/>
      <c r="AO184" s="83"/>
      <c r="AP184" s="51"/>
      <c r="AQ184" s="7"/>
      <c r="AR184" s="7"/>
      <c r="AS184" s="51"/>
      <c r="AT184" s="51"/>
      <c r="AU184" s="51"/>
      <c r="AV184" s="51"/>
      <c r="AW184" s="10"/>
      <c r="AX184" s="113"/>
      <c r="AY184" s="83"/>
      <c r="AZ184" s="51"/>
      <c r="BA184" s="7"/>
      <c r="BB184" s="7"/>
      <c r="BC184" s="51"/>
      <c r="BD184" s="51"/>
      <c r="BE184" s="51"/>
      <c r="BF184" s="51"/>
      <c r="BG184" s="10"/>
      <c r="BH184" s="113"/>
    </row>
    <row r="185" spans="1:60" ht="18">
      <c r="A185" s="81" t="s">
        <v>36</v>
      </c>
      <c r="K185" s="81" t="s">
        <v>36</v>
      </c>
      <c r="L185" s="7"/>
      <c r="M185" s="7"/>
      <c r="N185" s="7"/>
      <c r="O185" s="7"/>
      <c r="P185" s="7"/>
      <c r="Q185" s="7"/>
      <c r="R185" s="7"/>
      <c r="S185" s="7"/>
      <c r="T185" s="111"/>
      <c r="U185" s="81" t="s">
        <v>36</v>
      </c>
      <c r="AE185" s="81" t="s">
        <v>36</v>
      </c>
      <c r="AF185" s="7"/>
      <c r="AG185" s="7"/>
      <c r="AH185" s="7"/>
      <c r="AI185" s="7"/>
      <c r="AJ185" s="7"/>
      <c r="AK185" s="110"/>
      <c r="AL185" s="110"/>
      <c r="AM185" s="7"/>
      <c r="AN185" s="7"/>
      <c r="AO185" s="81" t="s">
        <v>36</v>
      </c>
      <c r="AP185" s="7"/>
      <c r="AQ185" s="7"/>
      <c r="AR185" s="7"/>
      <c r="AS185" s="7"/>
      <c r="AT185" s="7"/>
      <c r="AU185" s="7"/>
      <c r="AV185" s="7"/>
      <c r="AW185" s="7"/>
      <c r="AX185" s="111"/>
      <c r="AY185" s="81" t="s">
        <v>36</v>
      </c>
      <c r="AZ185" s="7"/>
      <c r="BA185" s="7"/>
      <c r="BB185" s="7"/>
      <c r="BC185" s="7"/>
      <c r="BD185" s="7"/>
      <c r="BE185" s="7"/>
      <c r="BF185" s="7"/>
      <c r="BG185" s="7"/>
      <c r="BH185" s="111"/>
    </row>
    <row r="186" spans="1:60" ht="32.25" customHeight="1">
      <c r="A186" s="635" t="s">
        <v>37</v>
      </c>
      <c r="B186" s="636"/>
      <c r="C186" s="636"/>
      <c r="D186" s="636"/>
      <c r="E186" s="636"/>
      <c r="F186" s="637"/>
      <c r="G186" s="724" t="s">
        <v>44</v>
      </c>
      <c r="H186" s="725"/>
      <c r="I186" s="735" t="s">
        <v>11</v>
      </c>
      <c r="J186" s="736"/>
      <c r="K186" s="635" t="s">
        <v>37</v>
      </c>
      <c r="L186" s="636"/>
      <c r="M186" s="636"/>
      <c r="N186" s="636"/>
      <c r="O186" s="636"/>
      <c r="P186" s="637"/>
      <c r="Q186" s="724" t="s">
        <v>44</v>
      </c>
      <c r="R186" s="725"/>
      <c r="S186" s="676" t="s">
        <v>11</v>
      </c>
      <c r="T186" s="676"/>
      <c r="U186" s="635" t="s">
        <v>37</v>
      </c>
      <c r="V186" s="636"/>
      <c r="W186" s="636"/>
      <c r="X186" s="636"/>
      <c r="Y186" s="636"/>
      <c r="Z186" s="637"/>
      <c r="AA186" s="644" t="s">
        <v>44</v>
      </c>
      <c r="AB186" s="645"/>
      <c r="AC186" s="676" t="s">
        <v>11</v>
      </c>
      <c r="AD186" s="676"/>
      <c r="AE186" s="635" t="s">
        <v>37</v>
      </c>
      <c r="AF186" s="636"/>
      <c r="AG186" s="636"/>
      <c r="AH186" s="636"/>
      <c r="AI186" s="636"/>
      <c r="AJ186" s="637"/>
      <c r="AK186" s="644" t="s">
        <v>44</v>
      </c>
      <c r="AL186" s="645"/>
      <c r="AM186" s="676" t="s">
        <v>11</v>
      </c>
      <c r="AN186" s="764"/>
      <c r="AO186" s="635" t="s">
        <v>37</v>
      </c>
      <c r="AP186" s="636"/>
      <c r="AQ186" s="636"/>
      <c r="AR186" s="636"/>
      <c r="AS186" s="636"/>
      <c r="AT186" s="637"/>
      <c r="AU186" s="724" t="s">
        <v>44</v>
      </c>
      <c r="AV186" s="725"/>
      <c r="AW186" s="676" t="s">
        <v>11</v>
      </c>
      <c r="AX186" s="676"/>
      <c r="AY186" s="635" t="s">
        <v>37</v>
      </c>
      <c r="AZ186" s="636"/>
      <c r="BA186" s="636"/>
      <c r="BB186" s="636"/>
      <c r="BC186" s="636"/>
      <c r="BD186" s="637"/>
      <c r="BE186" s="724" t="s">
        <v>44</v>
      </c>
      <c r="BF186" s="725"/>
      <c r="BG186" s="676" t="s">
        <v>11</v>
      </c>
      <c r="BH186" s="676"/>
    </row>
    <row r="187" spans="1:60" ht="14.25" customHeight="1">
      <c r="A187" s="679" t="s">
        <v>45</v>
      </c>
      <c r="B187" s="653"/>
      <c r="C187" s="653"/>
      <c r="D187" s="653"/>
      <c r="E187" s="653"/>
      <c r="F187" s="680"/>
      <c r="G187" s="820" t="s">
        <v>230</v>
      </c>
      <c r="H187" s="632"/>
      <c r="I187" s="668">
        <f>'CONTENIDO GENERAL'!J15/2</f>
        <v>11250</v>
      </c>
      <c r="J187" s="668"/>
      <c r="K187" s="652" t="s">
        <v>288</v>
      </c>
      <c r="L187" s="653"/>
      <c r="M187" s="653"/>
      <c r="N187" s="653"/>
      <c r="O187" s="653"/>
      <c r="P187" s="680"/>
      <c r="Q187" s="632"/>
      <c r="R187" s="632"/>
      <c r="S187" s="668">
        <f>'CONTENIDO GENERAL'!J47</f>
        <v>13500</v>
      </c>
      <c r="T187" s="668"/>
      <c r="U187" s="679" t="s">
        <v>45</v>
      </c>
      <c r="V187" s="653"/>
      <c r="W187" s="653"/>
      <c r="X187" s="653"/>
      <c r="Y187" s="653"/>
      <c r="Z187" s="680"/>
      <c r="AA187" s="658" t="s">
        <v>254</v>
      </c>
      <c r="AB187" s="658"/>
      <c r="AC187" s="668">
        <f>'CONTENIDO GENERAL'!J61</f>
        <v>3600</v>
      </c>
      <c r="AD187" s="668"/>
      <c r="AE187" s="679" t="s">
        <v>45</v>
      </c>
      <c r="AF187" s="653"/>
      <c r="AG187" s="653"/>
      <c r="AH187" s="653"/>
      <c r="AI187" s="653"/>
      <c r="AJ187" s="680"/>
      <c r="AK187" s="658" t="s">
        <v>254</v>
      </c>
      <c r="AL187" s="658"/>
      <c r="AM187" s="668">
        <f>'CONTENIDO GENERAL'!J69</f>
        <v>9000</v>
      </c>
      <c r="AN187" s="688"/>
      <c r="AO187" s="652" t="s">
        <v>45</v>
      </c>
      <c r="AP187" s="653"/>
      <c r="AQ187" s="653"/>
      <c r="AR187" s="653"/>
      <c r="AS187" s="653"/>
      <c r="AT187" s="680"/>
      <c r="AU187" s="632"/>
      <c r="AV187" s="632"/>
      <c r="AW187" s="668">
        <f>'CONTENIDO GENERAL'!J38</f>
        <v>18000</v>
      </c>
      <c r="AX187" s="668"/>
      <c r="AY187" s="679" t="s">
        <v>229</v>
      </c>
      <c r="AZ187" s="653"/>
      <c r="BA187" s="653"/>
      <c r="BB187" s="653"/>
      <c r="BC187" s="653"/>
      <c r="BD187" s="680"/>
      <c r="BE187" s="632"/>
      <c r="BF187" s="632"/>
      <c r="BG187" s="668" t="e">
        <f>'CONTENIDO GENERAL'!#REF!</f>
        <v>#REF!</v>
      </c>
      <c r="BH187" s="668"/>
    </row>
    <row r="188" spans="1:60" ht="14.25" customHeight="1">
      <c r="A188" s="679"/>
      <c r="B188" s="653"/>
      <c r="C188" s="653"/>
      <c r="D188" s="653"/>
      <c r="E188" s="653"/>
      <c r="F188" s="680"/>
      <c r="G188" s="632"/>
      <c r="H188" s="632"/>
      <c r="I188" s="668"/>
      <c r="J188" s="668"/>
      <c r="K188" s="679"/>
      <c r="L188" s="653"/>
      <c r="M188" s="653"/>
      <c r="N188" s="653"/>
      <c r="O188" s="653"/>
      <c r="P188" s="680"/>
      <c r="Q188" s="632"/>
      <c r="R188" s="632"/>
      <c r="S188" s="668"/>
      <c r="T188" s="668"/>
      <c r="U188" s="679"/>
      <c r="V188" s="653"/>
      <c r="W188" s="653"/>
      <c r="X188" s="653"/>
      <c r="Y188" s="653"/>
      <c r="Z188" s="680"/>
      <c r="AA188" s="658"/>
      <c r="AB188" s="658"/>
      <c r="AC188" s="668"/>
      <c r="AD188" s="668"/>
      <c r="AE188" s="679"/>
      <c r="AF188" s="653"/>
      <c r="AG188" s="653"/>
      <c r="AH188" s="653"/>
      <c r="AI188" s="653"/>
      <c r="AJ188" s="680"/>
      <c r="AK188" s="658"/>
      <c r="AL188" s="658"/>
      <c r="AM188" s="668"/>
      <c r="AN188" s="688"/>
      <c r="AO188" s="679"/>
      <c r="AP188" s="653"/>
      <c r="AQ188" s="653"/>
      <c r="AR188" s="653"/>
      <c r="AS188" s="653"/>
      <c r="AT188" s="680"/>
      <c r="AU188" s="632"/>
      <c r="AV188" s="632"/>
      <c r="AW188" s="668"/>
      <c r="AX188" s="668"/>
      <c r="AY188" s="679"/>
      <c r="AZ188" s="653"/>
      <c r="BA188" s="653"/>
      <c r="BB188" s="653"/>
      <c r="BC188" s="653"/>
      <c r="BD188" s="680"/>
      <c r="BE188" s="632"/>
      <c r="BF188" s="632"/>
      <c r="BG188" s="668"/>
      <c r="BH188" s="668"/>
    </row>
    <row r="189" spans="1:60" ht="14.25" customHeight="1">
      <c r="A189" s="640"/>
      <c r="B189" s="641"/>
      <c r="E189" s="641"/>
      <c r="F189" s="641"/>
      <c r="G189" s="632" t="s">
        <v>13</v>
      </c>
      <c r="H189" s="632"/>
      <c r="I189" s="668">
        <f>SUM(I187:J188)</f>
        <v>11250</v>
      </c>
      <c r="J189" s="668"/>
      <c r="K189" s="640"/>
      <c r="L189" s="641"/>
      <c r="M189" s="7"/>
      <c r="N189" s="7"/>
      <c r="O189" s="641"/>
      <c r="P189" s="641"/>
      <c r="Q189" s="632" t="s">
        <v>13</v>
      </c>
      <c r="R189" s="632"/>
      <c r="S189" s="668">
        <f>SUM(S187:T188)</f>
        <v>13500</v>
      </c>
      <c r="T189" s="668"/>
      <c r="U189" s="640"/>
      <c r="V189" s="641"/>
      <c r="Y189" s="641"/>
      <c r="Z189" s="641"/>
      <c r="AA189" s="658" t="s">
        <v>13</v>
      </c>
      <c r="AB189" s="658"/>
      <c r="AC189" s="668">
        <f>SUM(AC187:AD188)</f>
        <v>3600</v>
      </c>
      <c r="AD189" s="668"/>
      <c r="AE189" s="640"/>
      <c r="AF189" s="641"/>
      <c r="AG189" s="7"/>
      <c r="AH189" s="7"/>
      <c r="AI189" s="641"/>
      <c r="AJ189" s="641"/>
      <c r="AK189" s="658" t="s">
        <v>13</v>
      </c>
      <c r="AL189" s="658"/>
      <c r="AM189" s="668">
        <f>SUM(AM187:AN188)</f>
        <v>9000</v>
      </c>
      <c r="AN189" s="688"/>
      <c r="AO189" s="640"/>
      <c r="AP189" s="641"/>
      <c r="AQ189" s="7"/>
      <c r="AR189" s="7"/>
      <c r="AS189" s="641"/>
      <c r="AT189" s="641"/>
      <c r="AU189" s="632" t="s">
        <v>13</v>
      </c>
      <c r="AV189" s="632"/>
      <c r="AW189" s="668">
        <f>SUM(AW187:AX188)</f>
        <v>18000</v>
      </c>
      <c r="AX189" s="668"/>
      <c r="AY189" s="640"/>
      <c r="AZ189" s="641"/>
      <c r="BA189" s="7"/>
      <c r="BB189" s="7"/>
      <c r="BC189" s="641"/>
      <c r="BD189" s="641"/>
      <c r="BE189" s="632"/>
      <c r="BF189" s="632"/>
      <c r="BG189" s="668" t="e">
        <f>SUM(BG187:BH188)</f>
        <v>#REF!</v>
      </c>
      <c r="BH189" s="668"/>
    </row>
    <row r="190" spans="7:60" ht="6.75" customHeight="1">
      <c r="G190" s="678"/>
      <c r="H190" s="678"/>
      <c r="I190" s="726"/>
      <c r="J190" s="727"/>
      <c r="K190" s="76"/>
      <c r="L190" s="7"/>
      <c r="M190" s="7"/>
      <c r="N190" s="7"/>
      <c r="O190" s="7"/>
      <c r="P190" s="7"/>
      <c r="Q190" s="678"/>
      <c r="R190" s="678"/>
      <c r="S190" s="726"/>
      <c r="T190" s="727"/>
      <c r="AA190" s="777"/>
      <c r="AB190" s="777"/>
      <c r="AC190" s="726"/>
      <c r="AD190" s="727"/>
      <c r="AE190" s="76"/>
      <c r="AF190" s="7"/>
      <c r="AG190" s="7"/>
      <c r="AH190" s="7"/>
      <c r="AI190" s="7"/>
      <c r="AJ190" s="7"/>
      <c r="AK190" s="777"/>
      <c r="AL190" s="777"/>
      <c r="AM190" s="726"/>
      <c r="AN190" s="726"/>
      <c r="AO190" s="76"/>
      <c r="AP190" s="7"/>
      <c r="AQ190" s="7"/>
      <c r="AR190" s="7"/>
      <c r="AS190" s="7"/>
      <c r="AT190" s="7"/>
      <c r="AU190" s="678"/>
      <c r="AV190" s="678"/>
      <c r="AW190" s="726"/>
      <c r="AX190" s="727"/>
      <c r="AY190" s="76"/>
      <c r="AZ190" s="7"/>
      <c r="BA190" s="7"/>
      <c r="BB190" s="7"/>
      <c r="BC190" s="7"/>
      <c r="BD190" s="7"/>
      <c r="BE190" s="678"/>
      <c r="BF190" s="678"/>
      <c r="BG190" s="726"/>
      <c r="BH190" s="727"/>
    </row>
    <row r="191" spans="1:60" ht="18">
      <c r="A191" s="81" t="s">
        <v>39</v>
      </c>
      <c r="G191" s="51"/>
      <c r="H191" s="51"/>
      <c r="I191" s="42"/>
      <c r="J191" s="84"/>
      <c r="K191" s="81" t="s">
        <v>39</v>
      </c>
      <c r="L191" s="7"/>
      <c r="M191" s="7"/>
      <c r="N191" s="7"/>
      <c r="O191" s="7"/>
      <c r="P191" s="7"/>
      <c r="Q191" s="51"/>
      <c r="R191" s="51"/>
      <c r="S191" s="42"/>
      <c r="T191" s="84"/>
      <c r="U191" s="81" t="s">
        <v>39</v>
      </c>
      <c r="AA191" s="103"/>
      <c r="AB191" s="103"/>
      <c r="AC191" s="42"/>
      <c r="AD191" s="84"/>
      <c r="AE191" s="81" t="s">
        <v>39</v>
      </c>
      <c r="AF191" s="7"/>
      <c r="AG191" s="7"/>
      <c r="AH191" s="7"/>
      <c r="AI191" s="7"/>
      <c r="AJ191" s="7"/>
      <c r="AK191" s="103"/>
      <c r="AL191" s="103"/>
      <c r="AM191" s="42"/>
      <c r="AN191" s="42"/>
      <c r="AO191" s="81" t="s">
        <v>39</v>
      </c>
      <c r="AP191" s="7"/>
      <c r="AQ191" s="7"/>
      <c r="AR191" s="7"/>
      <c r="AS191" s="7"/>
      <c r="AT191" s="7"/>
      <c r="AU191" s="51"/>
      <c r="AV191" s="51"/>
      <c r="AW191" s="42"/>
      <c r="AX191" s="84"/>
      <c r="AY191" s="81" t="s">
        <v>39</v>
      </c>
      <c r="AZ191" s="7"/>
      <c r="BA191" s="7"/>
      <c r="BB191" s="7"/>
      <c r="BC191" s="7"/>
      <c r="BD191" s="7"/>
      <c r="BE191" s="51"/>
      <c r="BF191" s="51"/>
      <c r="BG191" s="42"/>
      <c r="BH191" s="84"/>
    </row>
    <row r="192" spans="1:60" ht="15.75">
      <c r="A192" s="642" t="s">
        <v>26</v>
      </c>
      <c r="B192" s="642"/>
      <c r="C192" s="642"/>
      <c r="D192" s="642"/>
      <c r="E192" s="642"/>
      <c r="F192" s="642"/>
      <c r="G192" s="642" t="s">
        <v>40</v>
      </c>
      <c r="H192" s="642"/>
      <c r="I192" s="656" t="s">
        <v>11</v>
      </c>
      <c r="J192" s="656"/>
      <c r="K192" s="642" t="s">
        <v>26</v>
      </c>
      <c r="L192" s="642"/>
      <c r="M192" s="642"/>
      <c r="N192" s="642"/>
      <c r="O192" s="642"/>
      <c r="P192" s="642"/>
      <c r="Q192" s="642" t="s">
        <v>40</v>
      </c>
      <c r="R192" s="642"/>
      <c r="S192" s="656" t="s">
        <v>11</v>
      </c>
      <c r="T192" s="656"/>
      <c r="U192" s="642" t="s">
        <v>26</v>
      </c>
      <c r="V192" s="642"/>
      <c r="W192" s="642"/>
      <c r="X192" s="642"/>
      <c r="Y192" s="642"/>
      <c r="Z192" s="642"/>
      <c r="AA192" s="661" t="s">
        <v>40</v>
      </c>
      <c r="AB192" s="661"/>
      <c r="AC192" s="656" t="s">
        <v>11</v>
      </c>
      <c r="AD192" s="656"/>
      <c r="AE192" s="642" t="s">
        <v>26</v>
      </c>
      <c r="AF192" s="642"/>
      <c r="AG192" s="642"/>
      <c r="AH192" s="642"/>
      <c r="AI192" s="642"/>
      <c r="AJ192" s="642"/>
      <c r="AK192" s="661" t="s">
        <v>40</v>
      </c>
      <c r="AL192" s="661"/>
      <c r="AM192" s="656" t="s">
        <v>11</v>
      </c>
      <c r="AN192" s="765"/>
      <c r="AO192" s="642" t="s">
        <v>26</v>
      </c>
      <c r="AP192" s="642"/>
      <c r="AQ192" s="642"/>
      <c r="AR192" s="642"/>
      <c r="AS192" s="642"/>
      <c r="AT192" s="642"/>
      <c r="AU192" s="642" t="s">
        <v>40</v>
      </c>
      <c r="AV192" s="642"/>
      <c r="AW192" s="656" t="s">
        <v>11</v>
      </c>
      <c r="AX192" s="656"/>
      <c r="AY192" s="642" t="s">
        <v>26</v>
      </c>
      <c r="AZ192" s="642"/>
      <c r="BA192" s="642"/>
      <c r="BB192" s="642"/>
      <c r="BC192" s="642"/>
      <c r="BD192" s="642"/>
      <c r="BE192" s="642" t="s">
        <v>40</v>
      </c>
      <c r="BF192" s="642"/>
      <c r="BG192" s="656" t="s">
        <v>11</v>
      </c>
      <c r="BH192" s="656"/>
    </row>
    <row r="193" spans="1:60" ht="14.25" customHeight="1">
      <c r="A193" s="648" t="s">
        <v>149</v>
      </c>
      <c r="B193" s="648"/>
      <c r="C193" s="648"/>
      <c r="D193" s="648"/>
      <c r="E193" s="648"/>
      <c r="F193" s="692"/>
      <c r="G193" s="720">
        <f>$G$47</f>
        <v>0.25</v>
      </c>
      <c r="H193" s="720"/>
      <c r="I193" s="721">
        <f>(I189+I183+I176+I165)*G193</f>
        <v>2953.125</v>
      </c>
      <c r="J193" s="721"/>
      <c r="K193" s="648" t="s">
        <v>149</v>
      </c>
      <c r="L193" s="648"/>
      <c r="M193" s="648"/>
      <c r="N193" s="648"/>
      <c r="O193" s="648"/>
      <c r="P193" s="692"/>
      <c r="Q193" s="720">
        <f>$G$47</f>
        <v>0.25</v>
      </c>
      <c r="R193" s="720"/>
      <c r="S193" s="721">
        <f>(S189+S183+S176+S165)*Q193</f>
        <v>27363.8875</v>
      </c>
      <c r="T193" s="721"/>
      <c r="U193" s="648" t="s">
        <v>149</v>
      </c>
      <c r="V193" s="648"/>
      <c r="W193" s="648"/>
      <c r="X193" s="648"/>
      <c r="Y193" s="648"/>
      <c r="Z193" s="692"/>
      <c r="AA193" s="720">
        <f>$G$47</f>
        <v>0.25</v>
      </c>
      <c r="AB193" s="720"/>
      <c r="AC193" s="721">
        <f>(AC189+AC183+AC176+AC165)*AA193</f>
        <v>1882.5</v>
      </c>
      <c r="AD193" s="721"/>
      <c r="AE193" s="648" t="s">
        <v>149</v>
      </c>
      <c r="AF193" s="648"/>
      <c r="AG193" s="648"/>
      <c r="AH193" s="648"/>
      <c r="AI193" s="648"/>
      <c r="AJ193" s="692"/>
      <c r="AK193" s="720">
        <f>$G$47</f>
        <v>0.25</v>
      </c>
      <c r="AL193" s="720"/>
      <c r="AM193" s="721">
        <f>(AM189+AM183+AM176+AM165)*AK193</f>
        <v>9128.8375</v>
      </c>
      <c r="AN193" s="646"/>
      <c r="AO193" s="648" t="s">
        <v>149</v>
      </c>
      <c r="AP193" s="648"/>
      <c r="AQ193" s="648"/>
      <c r="AR193" s="648"/>
      <c r="AS193" s="648"/>
      <c r="AT193" s="692"/>
      <c r="AU193" s="720">
        <f>$G$47</f>
        <v>0.25</v>
      </c>
      <c r="AV193" s="720"/>
      <c r="AW193" s="721">
        <f>(AW189+AW183+AW176+AW165)*AU193</f>
        <v>12912.5</v>
      </c>
      <c r="AX193" s="721"/>
      <c r="AY193" s="648" t="s">
        <v>149</v>
      </c>
      <c r="AZ193" s="648"/>
      <c r="BA193" s="648"/>
      <c r="BB193" s="648"/>
      <c r="BC193" s="648"/>
      <c r="BD193" s="692"/>
      <c r="BE193" s="720"/>
      <c r="BF193" s="720"/>
      <c r="BG193" s="721" t="e">
        <f>(BG189+BG183+BG176+BG165)*BE193</f>
        <v>#REF!</v>
      </c>
      <c r="BH193" s="721"/>
    </row>
    <row r="194" spans="1:60" ht="14.25" customHeight="1">
      <c r="A194" s="659"/>
      <c r="B194" s="660"/>
      <c r="C194" s="660"/>
      <c r="D194" s="660"/>
      <c r="E194" s="660"/>
      <c r="F194" s="660"/>
      <c r="G194" s="632" t="s">
        <v>13</v>
      </c>
      <c r="H194" s="632"/>
      <c r="I194" s="668">
        <f>I193</f>
        <v>2953.125</v>
      </c>
      <c r="J194" s="668"/>
      <c r="K194" s="659"/>
      <c r="L194" s="660"/>
      <c r="M194" s="660"/>
      <c r="N194" s="660"/>
      <c r="O194" s="660"/>
      <c r="P194" s="660"/>
      <c r="Q194" s="632" t="s">
        <v>13</v>
      </c>
      <c r="R194" s="632"/>
      <c r="S194" s="668">
        <f>S193</f>
        <v>27363.8875</v>
      </c>
      <c r="T194" s="668"/>
      <c r="U194" s="659"/>
      <c r="V194" s="660"/>
      <c r="W194" s="660"/>
      <c r="X194" s="660"/>
      <c r="Y194" s="660"/>
      <c r="Z194" s="660"/>
      <c r="AA194" s="658" t="s">
        <v>13</v>
      </c>
      <c r="AB194" s="658"/>
      <c r="AC194" s="668">
        <f>AC193</f>
        <v>1882.5</v>
      </c>
      <c r="AD194" s="668"/>
      <c r="AE194" s="659"/>
      <c r="AF194" s="660"/>
      <c r="AG194" s="660"/>
      <c r="AH194" s="660"/>
      <c r="AI194" s="660"/>
      <c r="AJ194" s="660"/>
      <c r="AK194" s="658" t="s">
        <v>13</v>
      </c>
      <c r="AL194" s="658"/>
      <c r="AM194" s="668">
        <f>AM193</f>
        <v>9128.8375</v>
      </c>
      <c r="AN194" s="688"/>
      <c r="AO194" s="659"/>
      <c r="AP194" s="660"/>
      <c r="AQ194" s="660"/>
      <c r="AR194" s="660"/>
      <c r="AS194" s="660"/>
      <c r="AT194" s="660"/>
      <c r="AU194" s="632" t="s">
        <v>13</v>
      </c>
      <c r="AV194" s="632"/>
      <c r="AW194" s="668">
        <f>AW193</f>
        <v>12912.5</v>
      </c>
      <c r="AX194" s="668"/>
      <c r="AY194" s="659"/>
      <c r="AZ194" s="660"/>
      <c r="BA194" s="660"/>
      <c r="BB194" s="660"/>
      <c r="BC194" s="660"/>
      <c r="BD194" s="660"/>
      <c r="BE194" s="632" t="s">
        <v>13</v>
      </c>
      <c r="BF194" s="632"/>
      <c r="BG194" s="668" t="e">
        <f>BG193</f>
        <v>#REF!</v>
      </c>
      <c r="BH194" s="668"/>
    </row>
    <row r="195" spans="1:60" ht="14.25" customHeight="1">
      <c r="A195" s="659"/>
      <c r="B195" s="660"/>
      <c r="C195" s="660"/>
      <c r="D195" s="660"/>
      <c r="E195" s="660"/>
      <c r="F195" s="660"/>
      <c r="G195" s="665"/>
      <c r="H195" s="665"/>
      <c r="I195" s="666"/>
      <c r="J195" s="667"/>
      <c r="K195" s="659"/>
      <c r="L195" s="660"/>
      <c r="M195" s="660"/>
      <c r="N195" s="660"/>
      <c r="O195" s="660"/>
      <c r="P195" s="660"/>
      <c r="Q195" s="665"/>
      <c r="R195" s="665"/>
      <c r="S195" s="666"/>
      <c r="T195" s="667"/>
      <c r="U195" s="659"/>
      <c r="V195" s="660"/>
      <c r="W195" s="660"/>
      <c r="X195" s="660"/>
      <c r="Y195" s="660"/>
      <c r="Z195" s="660"/>
      <c r="AA195" s="774"/>
      <c r="AB195" s="774"/>
      <c r="AC195" s="666"/>
      <c r="AD195" s="667"/>
      <c r="AE195" s="659"/>
      <c r="AF195" s="660"/>
      <c r="AG195" s="660"/>
      <c r="AH195" s="660"/>
      <c r="AI195" s="660"/>
      <c r="AJ195" s="660"/>
      <c r="AK195" s="774"/>
      <c r="AL195" s="774"/>
      <c r="AM195" s="666"/>
      <c r="AN195" s="666"/>
      <c r="AO195" s="659"/>
      <c r="AP195" s="660"/>
      <c r="AQ195" s="660"/>
      <c r="AR195" s="660"/>
      <c r="AS195" s="660"/>
      <c r="AT195" s="660"/>
      <c r="AU195" s="665"/>
      <c r="AV195" s="665"/>
      <c r="AW195" s="666"/>
      <c r="AX195" s="667"/>
      <c r="AY195" s="659"/>
      <c r="AZ195" s="660"/>
      <c r="BA195" s="660"/>
      <c r="BB195" s="660"/>
      <c r="BC195" s="660"/>
      <c r="BD195" s="660"/>
      <c r="BE195" s="665"/>
      <c r="BF195" s="665"/>
      <c r="BG195" s="666"/>
      <c r="BH195" s="667"/>
    </row>
    <row r="196" spans="1:60" ht="14.25" customHeight="1">
      <c r="A196" s="632" t="s">
        <v>150</v>
      </c>
      <c r="B196" s="632"/>
      <c r="C196" s="632"/>
      <c r="D196" s="632"/>
      <c r="E196" s="632"/>
      <c r="F196" s="632"/>
      <c r="G196" s="632"/>
      <c r="H196" s="632"/>
      <c r="I196" s="668">
        <f>'CONTENIDO GENERAL'!F15</f>
        <v>28822.5</v>
      </c>
      <c r="J196" s="668"/>
      <c r="K196" s="632" t="s">
        <v>150</v>
      </c>
      <c r="L196" s="632"/>
      <c r="M196" s="632"/>
      <c r="N196" s="632"/>
      <c r="O196" s="632"/>
      <c r="P196" s="632"/>
      <c r="Q196" s="632"/>
      <c r="R196" s="632"/>
      <c r="S196" s="668">
        <v>104000</v>
      </c>
      <c r="T196" s="668"/>
      <c r="U196" s="722" t="s">
        <v>150</v>
      </c>
      <c r="V196" s="722"/>
      <c r="W196" s="722"/>
      <c r="X196" s="722"/>
      <c r="Y196" s="722"/>
      <c r="Z196" s="722"/>
      <c r="AA196" s="722"/>
      <c r="AB196" s="722"/>
      <c r="AC196" s="839">
        <f>'[3]Hoja1'!$L$54</f>
        <v>4120</v>
      </c>
      <c r="AD196" s="839"/>
      <c r="AE196" s="632" t="s">
        <v>150</v>
      </c>
      <c r="AF196" s="632"/>
      <c r="AG196" s="632"/>
      <c r="AH196" s="632"/>
      <c r="AI196" s="632"/>
      <c r="AJ196" s="632"/>
      <c r="AK196" s="632"/>
      <c r="AL196" s="632"/>
      <c r="AM196" s="668">
        <f>'[3]Hoja1'!$L$62</f>
        <v>64230</v>
      </c>
      <c r="AN196" s="688"/>
      <c r="AO196" s="632" t="s">
        <v>150</v>
      </c>
      <c r="AP196" s="632"/>
      <c r="AQ196" s="632"/>
      <c r="AR196" s="632"/>
      <c r="AS196" s="632"/>
      <c r="AT196" s="632"/>
      <c r="AU196" s="632"/>
      <c r="AV196" s="632"/>
      <c r="AW196" s="668">
        <v>48300</v>
      </c>
      <c r="AX196" s="668"/>
      <c r="AY196" s="632" t="s">
        <v>150</v>
      </c>
      <c r="AZ196" s="632"/>
      <c r="BA196" s="632"/>
      <c r="BB196" s="632"/>
      <c r="BC196" s="632"/>
      <c r="BD196" s="632"/>
      <c r="BE196" s="632"/>
      <c r="BF196" s="632"/>
      <c r="BG196" s="668" t="e">
        <f>BG194+BG189+BG183+BG176+BG165</f>
        <v>#REF!</v>
      </c>
      <c r="BH196" s="668"/>
    </row>
    <row r="197" spans="1:60" ht="20.25">
      <c r="A197" s="710" t="s">
        <v>16</v>
      </c>
      <c r="B197" s="711"/>
      <c r="C197" s="711"/>
      <c r="D197" s="711"/>
      <c r="E197" s="711"/>
      <c r="F197" s="711"/>
      <c r="G197" s="711"/>
      <c r="H197" s="711"/>
      <c r="I197" s="711"/>
      <c r="J197" s="718"/>
      <c r="K197" s="710" t="s">
        <v>16</v>
      </c>
      <c r="L197" s="711"/>
      <c r="M197" s="711"/>
      <c r="N197" s="711"/>
      <c r="O197" s="711"/>
      <c r="P197" s="711"/>
      <c r="Q197" s="711"/>
      <c r="R197" s="711"/>
      <c r="S197" s="711"/>
      <c r="T197" s="718"/>
      <c r="U197" s="710" t="s">
        <v>16</v>
      </c>
      <c r="V197" s="711"/>
      <c r="W197" s="711"/>
      <c r="X197" s="711"/>
      <c r="Y197" s="711"/>
      <c r="Z197" s="711"/>
      <c r="AA197" s="711"/>
      <c r="AB197" s="711"/>
      <c r="AC197" s="711"/>
      <c r="AD197" s="718"/>
      <c r="AE197" s="710" t="s">
        <v>16</v>
      </c>
      <c r="AF197" s="711"/>
      <c r="AG197" s="711"/>
      <c r="AH197" s="711"/>
      <c r="AI197" s="711"/>
      <c r="AJ197" s="711"/>
      <c r="AK197" s="711"/>
      <c r="AL197" s="711"/>
      <c r="AM197" s="711"/>
      <c r="AN197" s="711"/>
      <c r="AO197" s="710" t="s">
        <v>16</v>
      </c>
      <c r="AP197" s="711"/>
      <c r="AQ197" s="711"/>
      <c r="AR197" s="711"/>
      <c r="AS197" s="711"/>
      <c r="AT197" s="711"/>
      <c r="AU197" s="711"/>
      <c r="AV197" s="711"/>
      <c r="AW197" s="711"/>
      <c r="AX197" s="718"/>
      <c r="AY197" s="710" t="s">
        <v>16</v>
      </c>
      <c r="AZ197" s="711"/>
      <c r="BA197" s="711"/>
      <c r="BB197" s="711"/>
      <c r="BC197" s="711"/>
      <c r="BD197" s="711"/>
      <c r="BE197" s="711"/>
      <c r="BF197" s="711"/>
      <c r="BG197" s="711"/>
      <c r="BH197" s="718"/>
    </row>
    <row r="198" spans="1:60" s="6" customFormat="1" ht="8.25" customHeight="1">
      <c r="A198" s="75"/>
      <c r="B198" s="11"/>
      <c r="C198" s="11"/>
      <c r="D198" s="11"/>
      <c r="E198" s="11"/>
      <c r="F198" s="11"/>
      <c r="G198" s="11"/>
      <c r="H198" s="11"/>
      <c r="I198" s="72"/>
      <c r="J198" s="89"/>
      <c r="K198" s="75"/>
      <c r="L198" s="11"/>
      <c r="M198" s="11"/>
      <c r="N198" s="11"/>
      <c r="O198" s="11"/>
      <c r="P198" s="11"/>
      <c r="Q198" s="11"/>
      <c r="R198" s="11"/>
      <c r="S198" s="11"/>
      <c r="T198" s="57"/>
      <c r="U198" s="75"/>
      <c r="V198" s="11"/>
      <c r="W198" s="11"/>
      <c r="X198" s="11"/>
      <c r="Y198" s="11"/>
      <c r="Z198" s="11"/>
      <c r="AA198" s="55"/>
      <c r="AB198" s="55"/>
      <c r="AC198" s="11"/>
      <c r="AD198" s="57"/>
      <c r="AE198" s="75"/>
      <c r="AF198" s="11"/>
      <c r="AG198" s="11"/>
      <c r="AH198" s="11"/>
      <c r="AI198" s="11"/>
      <c r="AJ198" s="11"/>
      <c r="AK198" s="55"/>
      <c r="AL198" s="55"/>
      <c r="AM198" s="11"/>
      <c r="AN198" s="11"/>
      <c r="AO198" s="75"/>
      <c r="AP198" s="11"/>
      <c r="AQ198" s="11"/>
      <c r="AR198" s="11"/>
      <c r="AS198" s="11"/>
      <c r="AT198" s="11"/>
      <c r="AU198" s="55"/>
      <c r="AV198" s="55"/>
      <c r="AW198" s="11"/>
      <c r="AX198" s="57"/>
      <c r="AY198" s="75"/>
      <c r="AZ198" s="11"/>
      <c r="BA198" s="11"/>
      <c r="BB198" s="11"/>
      <c r="BC198" s="11"/>
      <c r="BD198" s="11"/>
      <c r="BE198" s="11"/>
      <c r="BF198" s="11"/>
      <c r="BG198" s="11"/>
      <c r="BH198" s="57"/>
    </row>
    <row r="199" spans="1:60" ht="14.25" customHeight="1">
      <c r="A199" s="691" t="s">
        <v>4</v>
      </c>
      <c r="B199" s="691"/>
      <c r="C199" s="632" t="str">
        <f>$C$3</f>
        <v>READECUACIÓN SEDE SERVICIOS GENERALES</v>
      </c>
      <c r="D199" s="632"/>
      <c r="E199" s="632"/>
      <c r="F199" s="632"/>
      <c r="G199" s="632"/>
      <c r="H199" s="632"/>
      <c r="I199" s="632"/>
      <c r="J199" s="632"/>
      <c r="K199" s="691" t="s">
        <v>4</v>
      </c>
      <c r="L199" s="691"/>
      <c r="M199" s="632" t="str">
        <f>$C$3</f>
        <v>READECUACIÓN SEDE SERVICIOS GENERALES</v>
      </c>
      <c r="N199" s="632"/>
      <c r="O199" s="632"/>
      <c r="P199" s="632"/>
      <c r="Q199" s="632"/>
      <c r="R199" s="632"/>
      <c r="S199" s="632"/>
      <c r="T199" s="632"/>
      <c r="U199" s="677" t="s">
        <v>4</v>
      </c>
      <c r="V199" s="651"/>
      <c r="W199" s="679" t="str">
        <f>$C$3</f>
        <v>READECUACIÓN SEDE SERVICIOS GENERALES</v>
      </c>
      <c r="X199" s="653"/>
      <c r="Y199" s="653"/>
      <c r="Z199" s="653"/>
      <c r="AA199" s="653"/>
      <c r="AB199" s="653"/>
      <c r="AC199" s="653"/>
      <c r="AD199" s="680"/>
      <c r="AE199" s="691" t="s">
        <v>4</v>
      </c>
      <c r="AF199" s="691"/>
      <c r="AG199" s="632" t="str">
        <f>$C$3</f>
        <v>READECUACIÓN SEDE SERVICIOS GENERALES</v>
      </c>
      <c r="AH199" s="632"/>
      <c r="AI199" s="632"/>
      <c r="AJ199" s="632"/>
      <c r="AK199" s="632"/>
      <c r="AL199" s="632"/>
      <c r="AM199" s="632"/>
      <c r="AN199" s="679"/>
      <c r="AO199" s="691" t="s">
        <v>4</v>
      </c>
      <c r="AP199" s="691"/>
      <c r="AQ199" s="632" t="str">
        <f>$C$3</f>
        <v>READECUACIÓN SEDE SERVICIOS GENERALES</v>
      </c>
      <c r="AR199" s="632"/>
      <c r="AS199" s="632"/>
      <c r="AT199" s="632"/>
      <c r="AU199" s="632"/>
      <c r="AV199" s="632"/>
      <c r="AW199" s="632"/>
      <c r="AX199" s="632"/>
      <c r="AY199" s="691" t="s">
        <v>4</v>
      </c>
      <c r="AZ199" s="691"/>
      <c r="BA199" s="632" t="str">
        <f>$C$3</f>
        <v>READECUACIÓN SEDE SERVICIOS GENERALES</v>
      </c>
      <c r="BB199" s="632"/>
      <c r="BC199" s="632"/>
      <c r="BD199" s="632"/>
      <c r="BE199" s="632"/>
      <c r="BF199" s="632"/>
      <c r="BG199" s="632"/>
      <c r="BH199" s="632"/>
    </row>
    <row r="200" spans="1:60" ht="14.25" customHeight="1">
      <c r="A200" s="691" t="s">
        <v>5</v>
      </c>
      <c r="B200" s="691"/>
      <c r="C200" s="632" t="str">
        <f>$C$4</f>
        <v>UNIVERSIDAD DEL CAUCA -SERVICIOS GENERALES</v>
      </c>
      <c r="D200" s="632"/>
      <c r="E200" s="632"/>
      <c r="F200" s="632"/>
      <c r="G200" s="632"/>
      <c r="H200" s="632"/>
      <c r="I200" s="632"/>
      <c r="J200" s="632"/>
      <c r="K200" s="691" t="s">
        <v>5</v>
      </c>
      <c r="L200" s="691"/>
      <c r="M200" s="632" t="str">
        <f>$C$4</f>
        <v>UNIVERSIDAD DEL CAUCA -SERVICIOS GENERALES</v>
      </c>
      <c r="N200" s="632"/>
      <c r="O200" s="632"/>
      <c r="P200" s="632"/>
      <c r="Q200" s="632"/>
      <c r="R200" s="632"/>
      <c r="S200" s="632"/>
      <c r="T200" s="632"/>
      <c r="U200" s="677" t="s">
        <v>5</v>
      </c>
      <c r="V200" s="651"/>
      <c r="W200" s="679" t="str">
        <f>$C$4</f>
        <v>UNIVERSIDAD DEL CAUCA -SERVICIOS GENERALES</v>
      </c>
      <c r="X200" s="653"/>
      <c r="Y200" s="653"/>
      <c r="Z200" s="653"/>
      <c r="AA200" s="653"/>
      <c r="AB200" s="653"/>
      <c r="AC200" s="653"/>
      <c r="AD200" s="680"/>
      <c r="AE200" s="691" t="s">
        <v>5</v>
      </c>
      <c r="AF200" s="691"/>
      <c r="AG200" s="632" t="str">
        <f>$C$4</f>
        <v>UNIVERSIDAD DEL CAUCA -SERVICIOS GENERALES</v>
      </c>
      <c r="AH200" s="632"/>
      <c r="AI200" s="632"/>
      <c r="AJ200" s="632"/>
      <c r="AK200" s="632"/>
      <c r="AL200" s="632"/>
      <c r="AM200" s="632"/>
      <c r="AN200" s="679"/>
      <c r="AO200" s="691" t="s">
        <v>5</v>
      </c>
      <c r="AP200" s="691"/>
      <c r="AQ200" s="632" t="str">
        <f>$C$4</f>
        <v>UNIVERSIDAD DEL CAUCA -SERVICIOS GENERALES</v>
      </c>
      <c r="AR200" s="632"/>
      <c r="AS200" s="632"/>
      <c r="AT200" s="632"/>
      <c r="AU200" s="632"/>
      <c r="AV200" s="632"/>
      <c r="AW200" s="632"/>
      <c r="AX200" s="632"/>
      <c r="AY200" s="691" t="s">
        <v>5</v>
      </c>
      <c r="AZ200" s="691"/>
      <c r="BA200" s="632" t="str">
        <f>$C$4</f>
        <v>UNIVERSIDAD DEL CAUCA -SERVICIOS GENERALES</v>
      </c>
      <c r="BB200" s="632"/>
      <c r="BC200" s="632"/>
      <c r="BD200" s="632"/>
      <c r="BE200" s="632"/>
      <c r="BF200" s="632"/>
      <c r="BG200" s="632"/>
      <c r="BH200" s="632"/>
    </row>
    <row r="201" spans="1:60" ht="14.25" customHeight="1">
      <c r="A201" s="691" t="s">
        <v>17</v>
      </c>
      <c r="B201" s="691"/>
      <c r="C201" s="632" t="str">
        <f>$C$5</f>
        <v>UNIVERSIDAD DEL CAUCA</v>
      </c>
      <c r="D201" s="632"/>
      <c r="E201" s="632"/>
      <c r="F201" s="632"/>
      <c r="G201" s="632"/>
      <c r="H201" s="632"/>
      <c r="I201" s="632"/>
      <c r="J201" s="632"/>
      <c r="K201" s="691" t="s">
        <v>17</v>
      </c>
      <c r="L201" s="691"/>
      <c r="M201" s="632" t="str">
        <f>$C$5</f>
        <v>UNIVERSIDAD DEL CAUCA</v>
      </c>
      <c r="N201" s="632"/>
      <c r="O201" s="632"/>
      <c r="P201" s="632"/>
      <c r="Q201" s="632"/>
      <c r="R201" s="632"/>
      <c r="S201" s="632"/>
      <c r="T201" s="632"/>
      <c r="U201" s="677" t="s">
        <v>17</v>
      </c>
      <c r="V201" s="651"/>
      <c r="W201" s="679" t="str">
        <f>$C$5</f>
        <v>UNIVERSIDAD DEL CAUCA</v>
      </c>
      <c r="X201" s="653"/>
      <c r="Y201" s="653"/>
      <c r="Z201" s="653"/>
      <c r="AA201" s="653"/>
      <c r="AB201" s="653"/>
      <c r="AC201" s="653"/>
      <c r="AD201" s="680"/>
      <c r="AE201" s="691" t="s">
        <v>17</v>
      </c>
      <c r="AF201" s="691"/>
      <c r="AG201" s="632" t="str">
        <f>$C$5</f>
        <v>UNIVERSIDAD DEL CAUCA</v>
      </c>
      <c r="AH201" s="632"/>
      <c r="AI201" s="632"/>
      <c r="AJ201" s="632"/>
      <c r="AK201" s="632"/>
      <c r="AL201" s="632"/>
      <c r="AM201" s="632"/>
      <c r="AN201" s="679"/>
      <c r="AO201" s="691" t="s">
        <v>17</v>
      </c>
      <c r="AP201" s="691"/>
      <c r="AQ201" s="632" t="str">
        <f>$C$5</f>
        <v>UNIVERSIDAD DEL CAUCA</v>
      </c>
      <c r="AR201" s="632"/>
      <c r="AS201" s="632"/>
      <c r="AT201" s="632"/>
      <c r="AU201" s="632"/>
      <c r="AV201" s="632"/>
      <c r="AW201" s="632"/>
      <c r="AX201" s="632"/>
      <c r="AY201" s="691" t="s">
        <v>17</v>
      </c>
      <c r="AZ201" s="691"/>
      <c r="BA201" s="632" t="str">
        <f>$C$5</f>
        <v>UNIVERSIDAD DEL CAUCA</v>
      </c>
      <c r="BB201" s="632"/>
      <c r="BC201" s="632"/>
      <c r="BD201" s="632"/>
      <c r="BE201" s="632"/>
      <c r="BF201" s="632"/>
      <c r="BG201" s="632"/>
      <c r="BH201" s="632"/>
    </row>
    <row r="202" spans="1:60" ht="14.25" customHeight="1">
      <c r="A202" s="677" t="s">
        <v>18</v>
      </c>
      <c r="B202" s="651"/>
      <c r="C202" s="679" t="str">
        <f>$C$6</f>
        <v>ING. JOHN JAIRO LEDEZMA SOLANO</v>
      </c>
      <c r="D202" s="653"/>
      <c r="E202" s="653"/>
      <c r="F202" s="653"/>
      <c r="G202" s="653"/>
      <c r="H202" s="653"/>
      <c r="I202" s="653"/>
      <c r="J202" s="680"/>
      <c r="K202" s="677" t="s">
        <v>18</v>
      </c>
      <c r="L202" s="651"/>
      <c r="M202" s="679" t="str">
        <f>$C$6</f>
        <v>ING. JOHN JAIRO LEDEZMA SOLANO</v>
      </c>
      <c r="N202" s="653"/>
      <c r="O202" s="653"/>
      <c r="P202" s="653"/>
      <c r="Q202" s="653"/>
      <c r="R202" s="653"/>
      <c r="S202" s="653"/>
      <c r="T202" s="680"/>
      <c r="U202" s="677" t="s">
        <v>18</v>
      </c>
      <c r="V202" s="651"/>
      <c r="W202" s="679" t="str">
        <f>$C$6</f>
        <v>ING. JOHN JAIRO LEDEZMA SOLANO</v>
      </c>
      <c r="X202" s="653"/>
      <c r="Y202" s="653"/>
      <c r="Z202" s="653"/>
      <c r="AA202" s="653"/>
      <c r="AB202" s="653"/>
      <c r="AC202" s="653"/>
      <c r="AD202" s="680"/>
      <c r="AE202" s="677" t="s">
        <v>18</v>
      </c>
      <c r="AF202" s="651"/>
      <c r="AG202" s="679" t="str">
        <f>$C$6</f>
        <v>ING. JOHN JAIRO LEDEZMA SOLANO</v>
      </c>
      <c r="AH202" s="653"/>
      <c r="AI202" s="653"/>
      <c r="AJ202" s="653"/>
      <c r="AK202" s="653"/>
      <c r="AL202" s="653"/>
      <c r="AM202" s="653"/>
      <c r="AN202" s="653"/>
      <c r="AO202" s="677" t="s">
        <v>18</v>
      </c>
      <c r="AP202" s="651"/>
      <c r="AQ202" s="679" t="str">
        <f>$C$6</f>
        <v>ING. JOHN JAIRO LEDEZMA SOLANO</v>
      </c>
      <c r="AR202" s="653"/>
      <c r="AS202" s="653"/>
      <c r="AT202" s="653"/>
      <c r="AU202" s="653"/>
      <c r="AV202" s="653"/>
      <c r="AW202" s="653"/>
      <c r="AX202" s="680"/>
      <c r="AY202" s="677" t="s">
        <v>18</v>
      </c>
      <c r="AZ202" s="651"/>
      <c r="BA202" s="679" t="str">
        <f>$C$6</f>
        <v>ING. JOHN JAIRO LEDEZMA SOLANO</v>
      </c>
      <c r="BB202" s="653"/>
      <c r="BC202" s="653"/>
      <c r="BD202" s="653"/>
      <c r="BE202" s="653"/>
      <c r="BF202" s="653"/>
      <c r="BG202" s="653"/>
      <c r="BH202" s="680"/>
    </row>
    <row r="203" spans="1:60" ht="14.25" customHeight="1">
      <c r="A203" s="691" t="s">
        <v>6</v>
      </c>
      <c r="B203" s="691"/>
      <c r="C203" s="713" t="str">
        <f>$C$7</f>
        <v>FEBRERO DE 2011</v>
      </c>
      <c r="D203" s="714"/>
      <c r="E203" s="714"/>
      <c r="F203" s="712" t="str">
        <f>$F$7</f>
        <v>MP 19202-128892 CAU</v>
      </c>
      <c r="G203" s="712"/>
      <c r="H203" s="712"/>
      <c r="I203" s="712"/>
      <c r="J203" s="712"/>
      <c r="K203" s="691" t="s">
        <v>6</v>
      </c>
      <c r="L203" s="691"/>
      <c r="M203" s="713" t="str">
        <f>$C$7</f>
        <v>FEBRERO DE 2011</v>
      </c>
      <c r="N203" s="714"/>
      <c r="O203" s="714"/>
      <c r="P203" s="712" t="str">
        <f>$F$7</f>
        <v>MP 19202-128892 CAU</v>
      </c>
      <c r="Q203" s="712"/>
      <c r="R203" s="712"/>
      <c r="S203" s="712"/>
      <c r="T203" s="712"/>
      <c r="U203" s="677" t="s">
        <v>6</v>
      </c>
      <c r="V203" s="651"/>
      <c r="W203" s="713" t="str">
        <f>$C$7</f>
        <v>FEBRERO DE 2011</v>
      </c>
      <c r="X203" s="714"/>
      <c r="Y203" s="734"/>
      <c r="Z203" s="713" t="str">
        <f>$F$7</f>
        <v>MP 19202-128892 CAU</v>
      </c>
      <c r="AA203" s="714"/>
      <c r="AB203" s="714"/>
      <c r="AC203" s="714"/>
      <c r="AD203" s="734"/>
      <c r="AE203" s="691" t="s">
        <v>6</v>
      </c>
      <c r="AF203" s="691"/>
      <c r="AG203" s="713" t="str">
        <f>$C$7</f>
        <v>FEBRERO DE 2011</v>
      </c>
      <c r="AH203" s="714"/>
      <c r="AI203" s="714"/>
      <c r="AJ203" s="712" t="str">
        <f>$F$7</f>
        <v>MP 19202-128892 CAU</v>
      </c>
      <c r="AK203" s="712"/>
      <c r="AL203" s="712"/>
      <c r="AM203" s="712"/>
      <c r="AN203" s="713"/>
      <c r="AO203" s="691" t="s">
        <v>6</v>
      </c>
      <c r="AP203" s="691"/>
      <c r="AQ203" s="713" t="str">
        <f>$C$7</f>
        <v>FEBRERO DE 2011</v>
      </c>
      <c r="AR203" s="714"/>
      <c r="AS203" s="714"/>
      <c r="AT203" s="712" t="str">
        <f>$F$7</f>
        <v>MP 19202-128892 CAU</v>
      </c>
      <c r="AU203" s="712"/>
      <c r="AV203" s="712"/>
      <c r="AW203" s="712"/>
      <c r="AX203" s="712"/>
      <c r="AY203" s="691" t="s">
        <v>6</v>
      </c>
      <c r="AZ203" s="691"/>
      <c r="BA203" s="713" t="str">
        <f>$C$7</f>
        <v>FEBRERO DE 2011</v>
      </c>
      <c r="BB203" s="714"/>
      <c r="BC203" s="714"/>
      <c r="BD203" s="712" t="str">
        <f>$F$7</f>
        <v>MP 19202-128892 CAU</v>
      </c>
      <c r="BE203" s="712"/>
      <c r="BF203" s="712"/>
      <c r="BG203" s="712"/>
      <c r="BH203" s="712"/>
    </row>
    <row r="204" spans="2:60" ht="4.5" customHeight="1">
      <c r="B204" s="77"/>
      <c r="C204" s="77"/>
      <c r="D204" s="77"/>
      <c r="E204" s="77"/>
      <c r="F204" s="77"/>
      <c r="G204" s="77"/>
      <c r="K204" s="76"/>
      <c r="L204" s="77"/>
      <c r="M204" s="77"/>
      <c r="N204" s="77"/>
      <c r="O204" s="77"/>
      <c r="P204" s="77"/>
      <c r="Q204" s="77"/>
      <c r="R204" s="7"/>
      <c r="S204" s="7"/>
      <c r="T204" s="111"/>
      <c r="V204" s="77"/>
      <c r="W204" s="77"/>
      <c r="X204" s="77"/>
      <c r="Y204" s="77"/>
      <c r="Z204" s="77"/>
      <c r="AA204" s="109"/>
      <c r="AE204" s="76"/>
      <c r="AF204" s="77"/>
      <c r="AG204" s="77"/>
      <c r="AH204" s="77"/>
      <c r="AI204" s="77"/>
      <c r="AJ204" s="77"/>
      <c r="AK204" s="109"/>
      <c r="AL204" s="110"/>
      <c r="AM204" s="7"/>
      <c r="AN204" s="7"/>
      <c r="AO204" s="76"/>
      <c r="AP204" s="77"/>
      <c r="AQ204" s="77"/>
      <c r="AR204" s="77"/>
      <c r="AS204" s="77"/>
      <c r="AT204" s="77"/>
      <c r="AU204" s="109"/>
      <c r="AV204" s="110"/>
      <c r="AW204" s="7"/>
      <c r="AX204" s="111"/>
      <c r="AY204" s="76"/>
      <c r="AZ204" s="77"/>
      <c r="BA204" s="77"/>
      <c r="BB204" s="77"/>
      <c r="BC204" s="77"/>
      <c r="BD204" s="77"/>
      <c r="BE204" s="77"/>
      <c r="BF204" s="7"/>
      <c r="BG204" s="7"/>
      <c r="BH204" s="111"/>
    </row>
    <row r="205" spans="1:60" ht="14.25" customHeight="1">
      <c r="A205" s="5" t="s">
        <v>9</v>
      </c>
      <c r="B205" s="722" t="s">
        <v>8</v>
      </c>
      <c r="C205" s="632" t="str">
        <f>'CONTENIDO GENERAL'!$B$11</f>
        <v>PRELIMINARES</v>
      </c>
      <c r="D205" s="632"/>
      <c r="E205" s="632"/>
      <c r="F205" s="722" t="s">
        <v>10</v>
      </c>
      <c r="G205" s="722" t="str">
        <f>'CONTENIDO GENERAL'!C16</f>
        <v>UND</v>
      </c>
      <c r="H205" s="705" t="s">
        <v>24</v>
      </c>
      <c r="I205" s="678"/>
      <c r="J205" s="706"/>
      <c r="K205" s="5" t="s">
        <v>9</v>
      </c>
      <c r="L205" s="722" t="s">
        <v>8</v>
      </c>
      <c r="M205" s="632" t="str">
        <f>'CONTENIDO GENERAL'!$B$43</f>
        <v>ESTRUCTURA </v>
      </c>
      <c r="N205" s="632"/>
      <c r="O205" s="632"/>
      <c r="P205" s="722" t="s">
        <v>10</v>
      </c>
      <c r="Q205" s="722" t="str">
        <f>'CONTENIDO GENERAL'!C48</f>
        <v>UND</v>
      </c>
      <c r="R205" s="705" t="s">
        <v>24</v>
      </c>
      <c r="S205" s="678"/>
      <c r="T205" s="706"/>
      <c r="U205" s="5" t="s">
        <v>9</v>
      </c>
      <c r="V205" s="722" t="s">
        <v>8</v>
      </c>
      <c r="W205" s="705" t="str">
        <f>'CONTENIDO GENERAL'!$B$57</f>
        <v>MAMPOSTERIA</v>
      </c>
      <c r="X205" s="678"/>
      <c r="Y205" s="706"/>
      <c r="Z205" s="722" t="s">
        <v>10</v>
      </c>
      <c r="AA205" s="716" t="str">
        <f>'CONTENIDO GENERAL'!C62</f>
        <v>M²</v>
      </c>
      <c r="AB205" s="679" t="s">
        <v>24</v>
      </c>
      <c r="AC205" s="653"/>
      <c r="AD205" s="680"/>
      <c r="AE205" s="5" t="s">
        <v>9</v>
      </c>
      <c r="AF205" s="722" t="s">
        <v>8</v>
      </c>
      <c r="AG205" s="632" t="str">
        <f>'CONTENIDO GENERAL'!$B$57</f>
        <v>MAMPOSTERIA</v>
      </c>
      <c r="AH205" s="632"/>
      <c r="AI205" s="632"/>
      <c r="AJ205" s="722" t="s">
        <v>10</v>
      </c>
      <c r="AK205" s="716" t="str">
        <f>'CONTENIDO GENERAL'!C70</f>
        <v>M²</v>
      </c>
      <c r="AL205" s="705" t="s">
        <v>24</v>
      </c>
      <c r="AM205" s="678"/>
      <c r="AN205" s="678"/>
      <c r="AO205" s="5" t="s">
        <v>9</v>
      </c>
      <c r="AP205" s="722" t="s">
        <v>8</v>
      </c>
      <c r="AQ205" s="768" t="str">
        <f>'CONTENIDO GENERAL'!$B$72</f>
        <v>CARPINTERIA METALICA</v>
      </c>
      <c r="AR205" s="769"/>
      <c r="AS205" s="770"/>
      <c r="AT205" s="722" t="s">
        <v>10</v>
      </c>
      <c r="AU205" s="716" t="str">
        <f>'CONTENIDO GENERAL'!C79</f>
        <v>M²</v>
      </c>
      <c r="AV205" s="705" t="s">
        <v>24</v>
      </c>
      <c r="AW205" s="678"/>
      <c r="AX205" s="706"/>
      <c r="AY205" s="5" t="s">
        <v>9</v>
      </c>
      <c r="AZ205" s="722" t="s">
        <v>8</v>
      </c>
      <c r="BA205" s="632" t="str">
        <f>'CONTENIDO GENERAL'!$B$81</f>
        <v>MANTENIMIENTO Y LIMPIEZA</v>
      </c>
      <c r="BB205" s="632"/>
      <c r="BC205" s="632"/>
      <c r="BD205" s="722" t="s">
        <v>10</v>
      </c>
      <c r="BE205" s="722" t="str">
        <f>'CONTENIDO GENERAL'!C84</f>
        <v>M²</v>
      </c>
      <c r="BF205" s="705" t="s">
        <v>24</v>
      </c>
      <c r="BG205" s="678"/>
      <c r="BH205" s="706"/>
    </row>
    <row r="206" spans="1:60" ht="14.25" customHeight="1">
      <c r="A206" s="64">
        <f>'CONTENIDO GENERAL'!$A$11</f>
        <v>1</v>
      </c>
      <c r="B206" s="723"/>
      <c r="C206" s="632"/>
      <c r="D206" s="632"/>
      <c r="E206" s="632"/>
      <c r="F206" s="723"/>
      <c r="G206" s="723"/>
      <c r="H206" s="1"/>
      <c r="I206" s="73" t="s">
        <v>25</v>
      </c>
      <c r="J206" s="74">
        <f>$J$10</f>
        <v>10</v>
      </c>
      <c r="K206" s="64">
        <f>'CONTENIDO GENERAL'!$A$43</f>
        <v>4</v>
      </c>
      <c r="L206" s="723"/>
      <c r="M206" s="632"/>
      <c r="N206" s="632"/>
      <c r="O206" s="632"/>
      <c r="P206" s="723"/>
      <c r="Q206" s="723"/>
      <c r="R206" s="1"/>
      <c r="S206" s="4" t="s">
        <v>25</v>
      </c>
      <c r="T206" s="96"/>
      <c r="U206" s="64">
        <f>'CONTENIDO GENERAL'!$A$57</f>
        <v>5</v>
      </c>
      <c r="V206" s="723"/>
      <c r="W206" s="707"/>
      <c r="X206" s="708"/>
      <c r="Y206" s="709"/>
      <c r="Z206" s="723"/>
      <c r="AA206" s="717"/>
      <c r="AB206" s="102"/>
      <c r="AC206" s="4" t="s">
        <v>25</v>
      </c>
      <c r="AD206" s="96"/>
      <c r="AE206" s="64">
        <f>AE157</f>
        <v>6</v>
      </c>
      <c r="AF206" s="723"/>
      <c r="AG206" s="632"/>
      <c r="AH206" s="632"/>
      <c r="AI206" s="632"/>
      <c r="AJ206" s="723"/>
      <c r="AK206" s="717"/>
      <c r="AL206" s="102"/>
      <c r="AM206" s="4" t="s">
        <v>25</v>
      </c>
      <c r="AN206" s="4"/>
      <c r="AO206" s="64">
        <f>'CONTENIDO GENERAL'!$A$72</f>
        <v>7</v>
      </c>
      <c r="AP206" s="723"/>
      <c r="AQ206" s="771"/>
      <c r="AR206" s="772"/>
      <c r="AS206" s="773"/>
      <c r="AT206" s="723"/>
      <c r="AU206" s="717"/>
      <c r="AV206" s="102"/>
      <c r="AW206" s="4" t="s">
        <v>25</v>
      </c>
      <c r="AX206" s="96"/>
      <c r="AY206" s="64">
        <f>'CONTENIDO GENERAL'!$A$77</f>
        <v>8</v>
      </c>
      <c r="AZ206" s="723"/>
      <c r="BA206" s="632"/>
      <c r="BB206" s="632"/>
      <c r="BC206" s="632"/>
      <c r="BD206" s="723"/>
      <c r="BE206" s="723"/>
      <c r="BF206" s="1"/>
      <c r="BG206" s="4" t="s">
        <v>25</v>
      </c>
      <c r="BH206" s="96"/>
    </row>
    <row r="207" spans="1:60" ht="14.25" customHeight="1">
      <c r="A207" s="5" t="s">
        <v>9</v>
      </c>
      <c r="B207" s="722" t="s">
        <v>7</v>
      </c>
      <c r="C207" s="748" t="str">
        <f>'CONTENIDO GENERAL'!B16</f>
        <v>DESMONTE PUERTAS INTERNAS</v>
      </c>
      <c r="D207" s="749"/>
      <c r="E207" s="750"/>
      <c r="F207" s="679" t="s">
        <v>23</v>
      </c>
      <c r="G207" s="680"/>
      <c r="H207" s="705"/>
      <c r="I207" s="678"/>
      <c r="J207" s="706"/>
      <c r="K207" s="5" t="s">
        <v>9</v>
      </c>
      <c r="L207" s="722" t="s">
        <v>7</v>
      </c>
      <c r="M207" s="801" t="str">
        <f>'CONTENIDO GENERAL'!B48</f>
        <v>CERCHA METALICA TIPO 1 de longitud 16.63 con angulos de 2" X 1/8" con anticorrosivo PHCL, según diseño.</v>
      </c>
      <c r="N207" s="802"/>
      <c r="O207" s="803"/>
      <c r="P207" s="679" t="s">
        <v>23</v>
      </c>
      <c r="Q207" s="680"/>
      <c r="R207" s="705"/>
      <c r="S207" s="678"/>
      <c r="T207" s="706"/>
      <c r="U207" s="5" t="s">
        <v>9</v>
      </c>
      <c r="V207" s="722" t="s">
        <v>7</v>
      </c>
      <c r="W207" s="748" t="str">
        <f>'CONTENIDO GENERAL'!B62</f>
        <v>PINTURA BLANCA TIPO VINILO I A 3 MANOS. </v>
      </c>
      <c r="X207" s="749"/>
      <c r="Y207" s="750"/>
      <c r="Z207" s="679" t="s">
        <v>23</v>
      </c>
      <c r="AA207" s="680"/>
      <c r="AB207" s="705"/>
      <c r="AC207" s="678"/>
      <c r="AD207" s="706"/>
      <c r="AE207" s="5" t="s">
        <v>9</v>
      </c>
      <c r="AF207" s="722" t="s">
        <v>7</v>
      </c>
      <c r="AG207" s="748" t="str">
        <f>'CONTENIDO GENERAL'!B70</f>
        <v>PISO EN CAUCHO SINTETICO.NATURAL, ANTIDESLIZANTE Y RESISTENTE A LA TENSIÓN (ESTOPEROL DE 3.5 MM DE ESPESOR)</v>
      </c>
      <c r="AH207" s="749"/>
      <c r="AI207" s="750"/>
      <c r="AJ207" s="679" t="s">
        <v>23</v>
      </c>
      <c r="AK207" s="680"/>
      <c r="AL207" s="705"/>
      <c r="AM207" s="678"/>
      <c r="AN207" s="678"/>
      <c r="AO207" s="5" t="s">
        <v>9</v>
      </c>
      <c r="AP207" s="722" t="s">
        <v>7</v>
      </c>
      <c r="AQ207" s="748" t="str">
        <f>'CONTENIDO GENERAL'!B79</f>
        <v>CESPED BAJO ADOQUIN HUECO CON TIERRA NEGRA Y PASTO KIKUYO
</v>
      </c>
      <c r="AR207" s="749"/>
      <c r="AS207" s="750"/>
      <c r="AT207" s="679" t="s">
        <v>23</v>
      </c>
      <c r="AU207" s="680"/>
      <c r="AV207" s="705"/>
      <c r="AW207" s="678"/>
      <c r="AX207" s="706"/>
      <c r="AY207" s="5" t="s">
        <v>9</v>
      </c>
      <c r="AZ207" s="722" t="s">
        <v>7</v>
      </c>
      <c r="BA207" s="739" t="str">
        <f>'CONTENIDO GENERAL'!B84</f>
        <v>RASQUETEADO, REPELLO Y PINTURA</v>
      </c>
      <c r="BB207" s="740"/>
      <c r="BC207" s="741"/>
      <c r="BD207" s="679" t="s">
        <v>23</v>
      </c>
      <c r="BE207" s="680"/>
      <c r="BF207" s="705"/>
      <c r="BG207" s="678"/>
      <c r="BH207" s="706"/>
    </row>
    <row r="208" spans="1:60" ht="14.25" customHeight="1">
      <c r="A208" s="65">
        <f>'CONTENIDO GENERAL'!A16</f>
        <v>1.05</v>
      </c>
      <c r="B208" s="723"/>
      <c r="C208" s="751"/>
      <c r="D208" s="752"/>
      <c r="E208" s="753"/>
      <c r="F208" s="707"/>
      <c r="G208" s="708"/>
      <c r="H208" s="708"/>
      <c r="I208" s="708"/>
      <c r="J208" s="709"/>
      <c r="K208" s="65">
        <f>'CONTENIDO GENERAL'!A48</f>
        <v>4.049999999999999</v>
      </c>
      <c r="L208" s="723"/>
      <c r="M208" s="804"/>
      <c r="N208" s="805"/>
      <c r="O208" s="806"/>
      <c r="P208" s="707"/>
      <c r="Q208" s="708"/>
      <c r="R208" s="708"/>
      <c r="S208" s="708"/>
      <c r="T208" s="709"/>
      <c r="U208" s="65">
        <f>'CONTENIDO GENERAL'!A62</f>
        <v>5.049999999999999</v>
      </c>
      <c r="V208" s="723"/>
      <c r="W208" s="751"/>
      <c r="X208" s="752"/>
      <c r="Y208" s="753"/>
      <c r="Z208" s="707"/>
      <c r="AA208" s="708"/>
      <c r="AB208" s="708"/>
      <c r="AC208" s="708"/>
      <c r="AD208" s="709"/>
      <c r="AE208" s="65">
        <f>'CONTENIDO GENERAL'!A70</f>
        <v>6.049999999999999</v>
      </c>
      <c r="AF208" s="723"/>
      <c r="AG208" s="751"/>
      <c r="AH208" s="752"/>
      <c r="AI208" s="753"/>
      <c r="AJ208" s="707"/>
      <c r="AK208" s="708"/>
      <c r="AL208" s="708"/>
      <c r="AM208" s="708"/>
      <c r="AN208" s="708"/>
      <c r="AO208" s="65">
        <f>'CONTENIDO GENERAL'!A79</f>
        <v>8.02</v>
      </c>
      <c r="AP208" s="723"/>
      <c r="AQ208" s="751"/>
      <c r="AR208" s="752"/>
      <c r="AS208" s="753"/>
      <c r="AT208" s="707"/>
      <c r="AU208" s="708"/>
      <c r="AV208" s="708"/>
      <c r="AW208" s="708"/>
      <c r="AX208" s="709"/>
      <c r="AY208" s="65">
        <f>'CONTENIDO GENERAL'!A83</f>
        <v>9.02</v>
      </c>
      <c r="AZ208" s="723"/>
      <c r="BA208" s="742"/>
      <c r="BB208" s="743"/>
      <c r="BC208" s="744"/>
      <c r="BD208" s="707"/>
      <c r="BE208" s="708"/>
      <c r="BF208" s="708"/>
      <c r="BG208" s="708"/>
      <c r="BH208" s="709"/>
    </row>
    <row r="209" spans="11:60" ht="3.75" customHeight="1">
      <c r="K209" s="76"/>
      <c r="L209" s="7"/>
      <c r="M209" s="7"/>
      <c r="N209" s="7"/>
      <c r="O209" s="7"/>
      <c r="P209" s="7"/>
      <c r="Q209" s="7"/>
      <c r="R209" s="7"/>
      <c r="S209" s="7"/>
      <c r="T209" s="111"/>
      <c r="AE209" s="76"/>
      <c r="AF209" s="7"/>
      <c r="AG209" s="7"/>
      <c r="AH209" s="7"/>
      <c r="AI209" s="7"/>
      <c r="AJ209" s="7"/>
      <c r="AK209" s="110"/>
      <c r="AL209" s="110"/>
      <c r="AM209" s="7"/>
      <c r="AN209" s="7"/>
      <c r="AO209" s="76"/>
      <c r="AP209" s="7"/>
      <c r="AQ209" s="7"/>
      <c r="AR209" s="7"/>
      <c r="AS209" s="7"/>
      <c r="AT209" s="7"/>
      <c r="AU209" s="110"/>
      <c r="AV209" s="110"/>
      <c r="AW209" s="7"/>
      <c r="AX209" s="111"/>
      <c r="AY209" s="76"/>
      <c r="AZ209" s="7"/>
      <c r="BA209" s="7"/>
      <c r="BB209" s="7"/>
      <c r="BC209" s="7"/>
      <c r="BD209" s="7"/>
      <c r="BE209" s="7"/>
      <c r="BF209" s="7"/>
      <c r="BG209" s="7"/>
      <c r="BH209" s="111"/>
    </row>
    <row r="210" spans="1:60" ht="18">
      <c r="A210" s="737" t="s">
        <v>28</v>
      </c>
      <c r="B210" s="738"/>
      <c r="K210" s="737" t="s">
        <v>28</v>
      </c>
      <c r="L210" s="738"/>
      <c r="M210" s="7"/>
      <c r="N210" s="7"/>
      <c r="O210" s="7"/>
      <c r="P210" s="7"/>
      <c r="Q210" s="7"/>
      <c r="R210" s="7"/>
      <c r="S210" s="7"/>
      <c r="T210" s="111"/>
      <c r="U210" s="737" t="s">
        <v>28</v>
      </c>
      <c r="V210" s="738"/>
      <c r="AE210" s="737" t="s">
        <v>28</v>
      </c>
      <c r="AF210" s="738"/>
      <c r="AG210" s="7"/>
      <c r="AH210" s="7"/>
      <c r="AI210" s="7"/>
      <c r="AJ210" s="7"/>
      <c r="AK210" s="110"/>
      <c r="AL210" s="110"/>
      <c r="AM210" s="7"/>
      <c r="AN210" s="7"/>
      <c r="AO210" s="737" t="s">
        <v>28</v>
      </c>
      <c r="AP210" s="738"/>
      <c r="AQ210" s="7"/>
      <c r="AR210" s="7"/>
      <c r="AS210" s="7"/>
      <c r="AT210" s="7"/>
      <c r="AU210" s="110"/>
      <c r="AV210" s="110"/>
      <c r="AW210" s="7"/>
      <c r="AX210" s="111"/>
      <c r="AY210" s="737" t="s">
        <v>28</v>
      </c>
      <c r="AZ210" s="738"/>
      <c r="BA210" s="7"/>
      <c r="BB210" s="7"/>
      <c r="BC210" s="7"/>
      <c r="BD210" s="7"/>
      <c r="BE210" s="7"/>
      <c r="BF210" s="7"/>
      <c r="BG210" s="7"/>
      <c r="BH210" s="111"/>
    </row>
    <row r="211" spans="1:60" ht="33" customHeight="1">
      <c r="A211" s="643" t="s">
        <v>26</v>
      </c>
      <c r="B211" s="643"/>
      <c r="C211" s="643"/>
      <c r="D211" s="52" t="s">
        <v>29</v>
      </c>
      <c r="E211" s="724" t="s">
        <v>14</v>
      </c>
      <c r="F211" s="725"/>
      <c r="G211" s="724" t="s">
        <v>12</v>
      </c>
      <c r="H211" s="725"/>
      <c r="I211" s="635" t="s">
        <v>11</v>
      </c>
      <c r="J211" s="637"/>
      <c r="K211" s="643" t="s">
        <v>26</v>
      </c>
      <c r="L211" s="643"/>
      <c r="M211" s="643"/>
      <c r="N211" s="52" t="s">
        <v>29</v>
      </c>
      <c r="O211" s="724" t="s">
        <v>14</v>
      </c>
      <c r="P211" s="725"/>
      <c r="Q211" s="724" t="s">
        <v>12</v>
      </c>
      <c r="R211" s="725"/>
      <c r="S211" s="643" t="s">
        <v>11</v>
      </c>
      <c r="T211" s="643"/>
      <c r="U211" s="635" t="s">
        <v>26</v>
      </c>
      <c r="V211" s="636"/>
      <c r="W211" s="637"/>
      <c r="X211" s="52" t="s">
        <v>29</v>
      </c>
      <c r="Y211" s="724" t="s">
        <v>14</v>
      </c>
      <c r="Z211" s="725"/>
      <c r="AA211" s="644" t="s">
        <v>12</v>
      </c>
      <c r="AB211" s="645"/>
      <c r="AC211" s="635" t="s">
        <v>11</v>
      </c>
      <c r="AD211" s="637"/>
      <c r="AE211" s="643" t="s">
        <v>26</v>
      </c>
      <c r="AF211" s="643"/>
      <c r="AG211" s="643"/>
      <c r="AH211" s="52" t="s">
        <v>29</v>
      </c>
      <c r="AI211" s="724" t="s">
        <v>14</v>
      </c>
      <c r="AJ211" s="725"/>
      <c r="AK211" s="644" t="s">
        <v>12</v>
      </c>
      <c r="AL211" s="645"/>
      <c r="AM211" s="643" t="s">
        <v>11</v>
      </c>
      <c r="AN211" s="635"/>
      <c r="AO211" s="643" t="s">
        <v>26</v>
      </c>
      <c r="AP211" s="643"/>
      <c r="AQ211" s="643"/>
      <c r="AR211" s="52" t="s">
        <v>29</v>
      </c>
      <c r="AS211" s="724" t="s">
        <v>14</v>
      </c>
      <c r="AT211" s="725"/>
      <c r="AU211" s="644" t="s">
        <v>12</v>
      </c>
      <c r="AV211" s="645"/>
      <c r="AW211" s="643" t="s">
        <v>11</v>
      </c>
      <c r="AX211" s="643"/>
      <c r="AY211" s="643" t="s">
        <v>26</v>
      </c>
      <c r="AZ211" s="643"/>
      <c r="BA211" s="643"/>
      <c r="BB211" s="52" t="s">
        <v>29</v>
      </c>
      <c r="BC211" s="724" t="s">
        <v>14</v>
      </c>
      <c r="BD211" s="725"/>
      <c r="BE211" s="724" t="s">
        <v>12</v>
      </c>
      <c r="BF211" s="725"/>
      <c r="BG211" s="643" t="s">
        <v>11</v>
      </c>
      <c r="BH211" s="643"/>
    </row>
    <row r="212" spans="1:60" ht="14.25" customHeight="1">
      <c r="A212" s="692" t="s">
        <v>81</v>
      </c>
      <c r="B212" s="696"/>
      <c r="C212" s="693"/>
      <c r="D212" s="53" t="s">
        <v>43</v>
      </c>
      <c r="E212" s="654"/>
      <c r="F212" s="655"/>
      <c r="G212" s="654"/>
      <c r="H212" s="655"/>
      <c r="I212" s="646">
        <f>I239*0.05</f>
        <v>450</v>
      </c>
      <c r="J212" s="647"/>
      <c r="K212" s="731" t="str">
        <f>'$MATERIALES'!A58</f>
        <v>SOLDADOR ELECTRICO (DIA)</v>
      </c>
      <c r="L212" s="732"/>
      <c r="M212" s="733"/>
      <c r="N212" s="53" t="s">
        <v>43</v>
      </c>
      <c r="O212" s="654">
        <f>'$MATERIALES'!C58</f>
        <v>40000</v>
      </c>
      <c r="P212" s="655"/>
      <c r="Q212" s="654"/>
      <c r="R212" s="655"/>
      <c r="S212" s="646">
        <f>0.05*O212</f>
        <v>2000</v>
      </c>
      <c r="T212" s="647"/>
      <c r="U212" s="731" t="s">
        <v>82</v>
      </c>
      <c r="V212" s="732"/>
      <c r="W212" s="733"/>
      <c r="X212" s="53" t="s">
        <v>43</v>
      </c>
      <c r="Y212" s="654"/>
      <c r="Z212" s="655"/>
      <c r="AA212" s="760"/>
      <c r="AB212" s="761"/>
      <c r="AC212" s="646">
        <f>0.05*AC239</f>
        <v>90</v>
      </c>
      <c r="AD212" s="756"/>
      <c r="AE212" s="731" t="s">
        <v>82</v>
      </c>
      <c r="AF212" s="732"/>
      <c r="AG212" s="733"/>
      <c r="AH212" s="53" t="s">
        <v>43</v>
      </c>
      <c r="AI212" s="654"/>
      <c r="AJ212" s="655"/>
      <c r="AK212" s="760"/>
      <c r="AL212" s="761"/>
      <c r="AM212" s="646">
        <f>0.05*AM238</f>
        <v>0</v>
      </c>
      <c r="AN212" s="694"/>
      <c r="AO212" s="731" t="s">
        <v>82</v>
      </c>
      <c r="AP212" s="732"/>
      <c r="AQ212" s="733"/>
      <c r="AR212" s="53" t="s">
        <v>43</v>
      </c>
      <c r="AS212" s="654">
        <f>'$MATERIALES'!C112</f>
        <v>0</v>
      </c>
      <c r="AT212" s="655"/>
      <c r="AU212" s="760"/>
      <c r="AV212" s="761"/>
      <c r="AW212" s="646">
        <f>0.05*AW239</f>
        <v>675</v>
      </c>
      <c r="AX212" s="647"/>
      <c r="AY212" s="731" t="s">
        <v>82</v>
      </c>
      <c r="AZ212" s="732"/>
      <c r="BA212" s="733"/>
      <c r="BB212" s="53" t="s">
        <v>43</v>
      </c>
      <c r="BC212" s="654">
        <f>'$MATERIALES'!C681</f>
        <v>0</v>
      </c>
      <c r="BD212" s="655"/>
      <c r="BE212" s="648"/>
      <c r="BF212" s="648"/>
      <c r="BG212" s="646">
        <f>0.05*BG239</f>
        <v>180</v>
      </c>
      <c r="BH212" s="647"/>
    </row>
    <row r="213" spans="1:60" ht="14.25" customHeight="1">
      <c r="A213" s="120"/>
      <c r="B213" s="141"/>
      <c r="C213" s="140"/>
      <c r="D213" s="53"/>
      <c r="E213" s="53"/>
      <c r="F213" s="135"/>
      <c r="G213" s="53"/>
      <c r="H213" s="135"/>
      <c r="I213" s="139"/>
      <c r="J213" s="106"/>
      <c r="K213" s="731" t="str">
        <f aca="true" t="shared" si="11" ref="K213:S213">K262</f>
        <v>ANDAMIO METALICO TUBULAR</v>
      </c>
      <c r="L213" s="732"/>
      <c r="M213" s="733"/>
      <c r="N213" s="53" t="str">
        <f t="shared" si="11"/>
        <v>Global</v>
      </c>
      <c r="O213" s="654">
        <f t="shared" si="11"/>
        <v>20000</v>
      </c>
      <c r="P213" s="655"/>
      <c r="Q213" s="654"/>
      <c r="R213" s="655"/>
      <c r="S213" s="674">
        <f t="shared" si="11"/>
        <v>1000</v>
      </c>
      <c r="T213" s="675"/>
      <c r="U213" s="692" t="str">
        <f>EQUIPO!B2</f>
        <v>Andamio  Metalico tubular  </v>
      </c>
      <c r="V213" s="696"/>
      <c r="W213" s="693"/>
      <c r="X213" s="8" t="str">
        <f>EQUIPO!C2</f>
        <v>M2</v>
      </c>
      <c r="Y213" s="746">
        <f>EQUIPO!D2</f>
        <v>950</v>
      </c>
      <c r="Z213" s="747"/>
      <c r="AA213" s="757"/>
      <c r="AB213" s="758"/>
      <c r="AC213" s="697">
        <f>Y213</f>
        <v>950</v>
      </c>
      <c r="AD213" s="698"/>
      <c r="AE213" s="648"/>
      <c r="AF213" s="648"/>
      <c r="AG213" s="648"/>
      <c r="AH213" s="8"/>
      <c r="AI213" s="692"/>
      <c r="AJ213" s="693"/>
      <c r="AK213" s="766"/>
      <c r="AL213" s="766"/>
      <c r="AM213" s="697"/>
      <c r="AN213" s="767"/>
      <c r="AO213" s="136"/>
      <c r="AP213" s="137"/>
      <c r="AQ213" s="138"/>
      <c r="AR213" s="53"/>
      <c r="AS213" s="53"/>
      <c r="AT213" s="135"/>
      <c r="AU213" s="142"/>
      <c r="AV213" s="143"/>
      <c r="AW213" s="139"/>
      <c r="AX213" s="106"/>
      <c r="AY213" s="136"/>
      <c r="AZ213" s="137"/>
      <c r="BA213" s="138"/>
      <c r="BB213" s="53"/>
      <c r="BC213" s="53"/>
      <c r="BD213" s="135"/>
      <c r="BE213" s="134"/>
      <c r="BF213" s="134"/>
      <c r="BG213" s="139"/>
      <c r="BH213" s="106"/>
    </row>
    <row r="214" spans="1:60" ht="14.25" customHeight="1">
      <c r="A214" s="648"/>
      <c r="B214" s="648"/>
      <c r="C214" s="648"/>
      <c r="D214" s="8"/>
      <c r="E214" s="692"/>
      <c r="F214" s="693"/>
      <c r="G214" s="648"/>
      <c r="H214" s="648"/>
      <c r="I214" s="646"/>
      <c r="J214" s="756"/>
      <c r="K214" s="731" t="str">
        <f>'$MATERIALES'!A59</f>
        <v>OXICORTE (OXIGENO - ACETILENO)</v>
      </c>
      <c r="L214" s="732"/>
      <c r="M214" s="733"/>
      <c r="N214" s="53" t="s">
        <v>43</v>
      </c>
      <c r="O214" s="654">
        <f>'$MATERIALES'!C60</f>
        <v>20000</v>
      </c>
      <c r="P214" s="655"/>
      <c r="Q214" s="648"/>
      <c r="R214" s="648"/>
      <c r="S214" s="646">
        <f>0.05*O214</f>
        <v>1000</v>
      </c>
      <c r="T214" s="647"/>
      <c r="AE214" s="76"/>
      <c r="AF214" s="7"/>
      <c r="AG214" s="7"/>
      <c r="AH214" s="7"/>
      <c r="AI214" s="7"/>
      <c r="AJ214" s="7"/>
      <c r="AK214" s="658" t="s">
        <v>13</v>
      </c>
      <c r="AL214" s="658"/>
      <c r="AM214" s="638">
        <f>SUM(AM212:AN213)</f>
        <v>0</v>
      </c>
      <c r="AN214" s="759"/>
      <c r="AO214" s="731"/>
      <c r="AP214" s="732"/>
      <c r="AQ214" s="733"/>
      <c r="AR214" s="53"/>
      <c r="AS214" s="692"/>
      <c r="AT214" s="693"/>
      <c r="AU214" s="766"/>
      <c r="AV214" s="766"/>
      <c r="AW214" s="646"/>
      <c r="AX214" s="647"/>
      <c r="AY214" s="728"/>
      <c r="AZ214" s="729"/>
      <c r="BA214" s="730"/>
      <c r="BB214" s="53"/>
      <c r="BC214" s="654"/>
      <c r="BD214" s="655"/>
      <c r="BE214" s="648"/>
      <c r="BF214" s="648"/>
      <c r="BG214" s="646"/>
      <c r="BH214" s="647"/>
    </row>
    <row r="215" spans="1:60" ht="14.25" customHeight="1">
      <c r="A215" s="85"/>
      <c r="B215" s="70"/>
      <c r="C215" s="70"/>
      <c r="D215" s="67"/>
      <c r="E215" s="70"/>
      <c r="F215" s="70"/>
      <c r="G215" s="134"/>
      <c r="H215" s="134"/>
      <c r="I215" s="139"/>
      <c r="J215" s="167"/>
      <c r="K215" s="662" t="s">
        <v>82</v>
      </c>
      <c r="L215" s="663"/>
      <c r="M215" s="664"/>
      <c r="N215" s="149" t="s">
        <v>43</v>
      </c>
      <c r="O215" s="654"/>
      <c r="P215" s="655"/>
      <c r="Q215" s="648"/>
      <c r="R215" s="648"/>
      <c r="S215" s="646">
        <f>S239*0.05</f>
        <v>7200</v>
      </c>
      <c r="T215" s="647"/>
      <c r="AE215" s="76"/>
      <c r="AF215" s="7"/>
      <c r="AG215" s="7"/>
      <c r="AH215" s="7"/>
      <c r="AI215" s="7"/>
      <c r="AJ215" s="7"/>
      <c r="AK215" s="110"/>
      <c r="AL215" s="110"/>
      <c r="AM215" s="7"/>
      <c r="AN215" s="7"/>
      <c r="AO215" s="193"/>
      <c r="AP215" s="69"/>
      <c r="AQ215" s="69"/>
      <c r="AR215" s="66"/>
      <c r="AS215" s="70"/>
      <c r="AT215" s="70"/>
      <c r="AU215" s="169"/>
      <c r="AV215" s="169"/>
      <c r="AW215" s="139"/>
      <c r="AX215" s="106"/>
      <c r="AY215" s="174"/>
      <c r="AZ215" s="171"/>
      <c r="BA215" s="171"/>
      <c r="BB215" s="66"/>
      <c r="BC215" s="66"/>
      <c r="BD215" s="66"/>
      <c r="BE215" s="134"/>
      <c r="BF215" s="134"/>
      <c r="BG215" s="139"/>
      <c r="BH215" s="106"/>
    </row>
    <row r="216" spans="7:60" ht="14.25" customHeight="1">
      <c r="G216" s="632" t="s">
        <v>13</v>
      </c>
      <c r="H216" s="632"/>
      <c r="I216" s="688">
        <f>SUM(I212:J214)</f>
        <v>450</v>
      </c>
      <c r="J216" s="689"/>
      <c r="K216" s="76"/>
      <c r="L216" s="7"/>
      <c r="M216" s="7"/>
      <c r="N216" s="7"/>
      <c r="O216" s="7"/>
      <c r="P216" s="7"/>
      <c r="Q216" s="632" t="s">
        <v>13</v>
      </c>
      <c r="R216" s="632"/>
      <c r="S216" s="638">
        <f>SUM(S212:T215)</f>
        <v>11200</v>
      </c>
      <c r="T216" s="639"/>
      <c r="AD216" s="7"/>
      <c r="AE216" s="71"/>
      <c r="AF216" s="67"/>
      <c r="AG216" s="67"/>
      <c r="AH216" s="67"/>
      <c r="AI216" s="67"/>
      <c r="AJ216" s="67"/>
      <c r="AK216" s="97"/>
      <c r="AL216" s="97"/>
      <c r="AM216" s="67"/>
      <c r="AN216" s="67"/>
      <c r="AO216" s="7"/>
      <c r="AP216" s="7"/>
      <c r="AQ216" s="7"/>
      <c r="AR216" s="7"/>
      <c r="AS216" s="7"/>
      <c r="AT216" s="7"/>
      <c r="AU216" s="658" t="s">
        <v>13</v>
      </c>
      <c r="AV216" s="658"/>
      <c r="AW216" s="638">
        <f>SUM(AW212:AX214)</f>
        <v>675</v>
      </c>
      <c r="AX216" s="639"/>
      <c r="AY216" s="76"/>
      <c r="AZ216" s="7"/>
      <c r="BA216" s="7"/>
      <c r="BB216" s="7"/>
      <c r="BC216" s="7"/>
      <c r="BD216" s="7"/>
      <c r="BE216" s="632" t="s">
        <v>13</v>
      </c>
      <c r="BF216" s="632"/>
      <c r="BG216" s="638">
        <f>SUM(BG212:BH214)</f>
        <v>180</v>
      </c>
      <c r="BH216" s="639"/>
    </row>
    <row r="217" spans="11:60" ht="6" customHeight="1">
      <c r="K217" s="76"/>
      <c r="L217" s="7"/>
      <c r="M217" s="7"/>
      <c r="N217" s="7"/>
      <c r="O217" s="7"/>
      <c r="P217" s="7"/>
      <c r="Q217" s="7"/>
      <c r="R217" s="7"/>
      <c r="S217" s="7"/>
      <c r="T217" s="111"/>
      <c r="AD217" s="7"/>
      <c r="AE217" s="660"/>
      <c r="AF217" s="660"/>
      <c r="AG217" s="660"/>
      <c r="AH217" s="780"/>
      <c r="AI217" s="780"/>
      <c r="AJ217" s="66"/>
      <c r="AK217" s="783"/>
      <c r="AL217" s="783"/>
      <c r="AM217" s="660"/>
      <c r="AN217" s="660"/>
      <c r="AO217" s="7"/>
      <c r="AP217" s="7"/>
      <c r="AQ217" s="7"/>
      <c r="AR217" s="7"/>
      <c r="AS217" s="7"/>
      <c r="AT217" s="7"/>
      <c r="AU217" s="110"/>
      <c r="AV217" s="110"/>
      <c r="AW217" s="7"/>
      <c r="AX217" s="111"/>
      <c r="AY217" s="76"/>
      <c r="AZ217" s="7"/>
      <c r="BA217" s="7"/>
      <c r="BB217" s="7"/>
      <c r="BC217" s="7"/>
      <c r="BD217" s="7"/>
      <c r="BE217" s="7"/>
      <c r="BF217" s="7"/>
      <c r="BG217" s="7"/>
      <c r="BH217" s="111"/>
    </row>
    <row r="218" spans="1:60" ht="15.75" customHeight="1">
      <c r="A218" s="81" t="s">
        <v>30</v>
      </c>
      <c r="K218" s="81" t="s">
        <v>30</v>
      </c>
      <c r="L218" s="7"/>
      <c r="M218" s="7"/>
      <c r="N218" s="7"/>
      <c r="O218" s="7"/>
      <c r="P218" s="7"/>
      <c r="Q218" s="7"/>
      <c r="R218" s="7"/>
      <c r="S218" s="7"/>
      <c r="T218" s="111"/>
      <c r="U218" s="81" t="s">
        <v>30</v>
      </c>
      <c r="AA218" s="7"/>
      <c r="AB218" s="7"/>
      <c r="AD218" s="7"/>
      <c r="AE218" s="81" t="s">
        <v>30</v>
      </c>
      <c r="AF218" s="7"/>
      <c r="AG218" s="7"/>
      <c r="AH218" s="7"/>
      <c r="AI218" s="7"/>
      <c r="AJ218" s="7"/>
      <c r="AK218" s="7"/>
      <c r="AL218" s="7"/>
      <c r="AM218" s="7"/>
      <c r="AN218" s="7"/>
      <c r="AO218" s="82" t="s">
        <v>30</v>
      </c>
      <c r="AP218" s="7"/>
      <c r="AQ218" s="7"/>
      <c r="AR218" s="7"/>
      <c r="AS218" s="7"/>
      <c r="AT218" s="7"/>
      <c r="AU218" s="110"/>
      <c r="AV218" s="110"/>
      <c r="AW218" s="7"/>
      <c r="AX218" s="111"/>
      <c r="AY218" s="81" t="s">
        <v>30</v>
      </c>
      <c r="AZ218" s="7"/>
      <c r="BA218" s="7"/>
      <c r="BB218" s="7"/>
      <c r="BC218" s="7"/>
      <c r="BD218" s="7"/>
      <c r="BE218" s="7"/>
      <c r="BF218" s="7"/>
      <c r="BG218" s="7"/>
      <c r="BH218" s="111"/>
    </row>
    <row r="219" spans="1:60" ht="15.75" customHeight="1">
      <c r="A219" s="635" t="s">
        <v>26</v>
      </c>
      <c r="B219" s="636"/>
      <c r="C219" s="637"/>
      <c r="D219" s="724" t="s">
        <v>2</v>
      </c>
      <c r="E219" s="725"/>
      <c r="F219" s="3" t="s">
        <v>0</v>
      </c>
      <c r="G219" s="724" t="s">
        <v>15</v>
      </c>
      <c r="H219" s="725"/>
      <c r="I219" s="754" t="s">
        <v>11</v>
      </c>
      <c r="J219" s="755"/>
      <c r="K219" s="635" t="s">
        <v>26</v>
      </c>
      <c r="L219" s="636"/>
      <c r="M219" s="637"/>
      <c r="N219" s="724" t="s">
        <v>2</v>
      </c>
      <c r="O219" s="725"/>
      <c r="P219" s="3" t="s">
        <v>0</v>
      </c>
      <c r="Q219" s="724" t="s">
        <v>15</v>
      </c>
      <c r="R219" s="725"/>
      <c r="S219" s="635" t="s">
        <v>11</v>
      </c>
      <c r="T219" s="637"/>
      <c r="U219" s="635" t="s">
        <v>26</v>
      </c>
      <c r="V219" s="636"/>
      <c r="W219" s="637"/>
      <c r="X219" s="724" t="s">
        <v>2</v>
      </c>
      <c r="Y219" s="725"/>
      <c r="Z219" s="3" t="s">
        <v>0</v>
      </c>
      <c r="AA219" s="724" t="s">
        <v>15</v>
      </c>
      <c r="AB219" s="725"/>
      <c r="AC219" s="635" t="s">
        <v>11</v>
      </c>
      <c r="AD219" s="636"/>
      <c r="AE219" s="635" t="s">
        <v>26</v>
      </c>
      <c r="AF219" s="636"/>
      <c r="AG219" s="637"/>
      <c r="AH219" s="724" t="s">
        <v>2</v>
      </c>
      <c r="AI219" s="725"/>
      <c r="AJ219" s="3" t="s">
        <v>0</v>
      </c>
      <c r="AK219" s="724" t="s">
        <v>15</v>
      </c>
      <c r="AL219" s="725"/>
      <c r="AM219" s="635" t="s">
        <v>11</v>
      </c>
      <c r="AN219" s="636"/>
      <c r="AO219" s="636" t="s">
        <v>26</v>
      </c>
      <c r="AP219" s="636"/>
      <c r="AQ219" s="637"/>
      <c r="AR219" s="724" t="s">
        <v>2</v>
      </c>
      <c r="AS219" s="725"/>
      <c r="AT219" s="3" t="s">
        <v>0</v>
      </c>
      <c r="AU219" s="644" t="s">
        <v>15</v>
      </c>
      <c r="AV219" s="645"/>
      <c r="AW219" s="635" t="s">
        <v>11</v>
      </c>
      <c r="AX219" s="637"/>
      <c r="AY219" s="635" t="s">
        <v>26</v>
      </c>
      <c r="AZ219" s="636"/>
      <c r="BA219" s="637"/>
      <c r="BB219" s="724" t="s">
        <v>2</v>
      </c>
      <c r="BC219" s="725"/>
      <c r="BD219" s="3" t="s">
        <v>0</v>
      </c>
      <c r="BE219" s="724" t="s">
        <v>15</v>
      </c>
      <c r="BF219" s="725"/>
      <c r="BG219" s="635" t="s">
        <v>11</v>
      </c>
      <c r="BH219" s="637"/>
    </row>
    <row r="220" spans="1:60" ht="14.25" customHeight="1">
      <c r="A220" s="632"/>
      <c r="B220" s="632"/>
      <c r="C220" s="632"/>
      <c r="D220" s="679"/>
      <c r="E220" s="653"/>
      <c r="F220" s="50"/>
      <c r="G220" s="632"/>
      <c r="H220" s="632"/>
      <c r="I220" s="688"/>
      <c r="J220" s="689"/>
      <c r="K220" s="677" t="str">
        <f>'$MATERIALES'!A61</f>
        <v>SOLDADURA 6011 X 1/8"</v>
      </c>
      <c r="L220" s="650"/>
      <c r="M220" s="651"/>
      <c r="N220" s="679" t="str">
        <f>'$MATERIALES'!B61</f>
        <v>KLG</v>
      </c>
      <c r="O220" s="653"/>
      <c r="P220" s="190">
        <v>0.72</v>
      </c>
      <c r="Q220" s="673">
        <f>'$MATERIALES'!C61</f>
        <v>13000</v>
      </c>
      <c r="R220" s="673"/>
      <c r="S220" s="638">
        <f>P220*Q220</f>
        <v>9360</v>
      </c>
      <c r="T220" s="639"/>
      <c r="U220" s="649" t="str">
        <f>'$MATERIALES'!A50</f>
        <v>PINTURA EPOXICA DE ALTOS SOLIDOSPINTUCO</v>
      </c>
      <c r="V220" s="650"/>
      <c r="W220" s="651"/>
      <c r="X220" s="652" t="s">
        <v>146</v>
      </c>
      <c r="Y220" s="653"/>
      <c r="Z220" s="127">
        <v>0.05</v>
      </c>
      <c r="AA220" s="673">
        <f>'$MATERIALES'!C50</f>
        <v>65000</v>
      </c>
      <c r="AB220" s="673"/>
      <c r="AC220" s="638">
        <f>Z220*AA220</f>
        <v>3250</v>
      </c>
      <c r="AD220" s="759"/>
      <c r="AE220" s="649" t="str">
        <f>'$MATERIALES'!A13</f>
        <v>MORTERO 1 : 3</v>
      </c>
      <c r="AF220" s="650"/>
      <c r="AG220" s="651"/>
      <c r="AH220" s="652" t="str">
        <f>'$MATERIALES'!B13</f>
        <v>M3</v>
      </c>
      <c r="AI220" s="653"/>
      <c r="AJ220" s="127">
        <v>0.05</v>
      </c>
      <c r="AK220" s="673">
        <f>'$MATERIALES'!C13</f>
        <v>260000</v>
      </c>
      <c r="AL220" s="673"/>
      <c r="AM220" s="638">
        <f>AJ220*AK220</f>
        <v>13000</v>
      </c>
      <c r="AN220" s="759"/>
      <c r="AO220" s="701" t="str">
        <f>'$MATERIALES'!A5</f>
        <v>ARENA</v>
      </c>
      <c r="AP220" s="715"/>
      <c r="AQ220" s="715"/>
      <c r="AR220" s="679" t="str">
        <f>'$MATERIALES'!B5</f>
        <v>M3</v>
      </c>
      <c r="AS220" s="653"/>
      <c r="AT220" s="126">
        <v>0.04</v>
      </c>
      <c r="AU220" s="658">
        <f>'$MATERIALES'!C5</f>
        <v>50000</v>
      </c>
      <c r="AV220" s="658"/>
      <c r="AW220" s="638">
        <f>AT220*AU220</f>
        <v>2000</v>
      </c>
      <c r="AX220" s="639"/>
      <c r="AY220" s="699" t="str">
        <f aca="true" t="shared" si="12" ref="AY220:BG220">U72</f>
        <v>MORTERO 1 : 3</v>
      </c>
      <c r="AZ220" s="700"/>
      <c r="BA220" s="701"/>
      <c r="BB220" s="679" t="str">
        <f t="shared" si="12"/>
        <v>M3</v>
      </c>
      <c r="BC220" s="680"/>
      <c r="BD220" s="127">
        <f t="shared" si="12"/>
        <v>0.015</v>
      </c>
      <c r="BE220" s="841">
        <f t="shared" si="12"/>
        <v>260000</v>
      </c>
      <c r="BF220" s="840"/>
      <c r="BG220" s="638">
        <f t="shared" si="12"/>
        <v>3900</v>
      </c>
      <c r="BH220" s="639"/>
    </row>
    <row r="221" spans="1:60" ht="14.25" customHeight="1">
      <c r="A221" s="632"/>
      <c r="B221" s="632"/>
      <c r="C221" s="632"/>
      <c r="D221" s="679"/>
      <c r="E221" s="653"/>
      <c r="F221" s="50"/>
      <c r="G221" s="632"/>
      <c r="H221" s="632"/>
      <c r="I221" s="688"/>
      <c r="J221" s="689"/>
      <c r="K221" s="677" t="str">
        <f>'$MATERIALES'!A62</f>
        <v>ANTICORROSIVO PHCL</v>
      </c>
      <c r="L221" s="650"/>
      <c r="M221" s="651"/>
      <c r="N221" s="679" t="str">
        <f>'$MATERIALES'!B62</f>
        <v>GLN</v>
      </c>
      <c r="O221" s="653"/>
      <c r="P221" s="190">
        <v>0.05</v>
      </c>
      <c r="Q221" s="673">
        <f>'$MATERIALES'!C62</f>
        <v>45000</v>
      </c>
      <c r="R221" s="673"/>
      <c r="S221" s="638">
        <f>P221*Q221</f>
        <v>2250</v>
      </c>
      <c r="T221" s="639"/>
      <c r="U221" s="677"/>
      <c r="V221" s="650"/>
      <c r="W221" s="651"/>
      <c r="X221" s="679"/>
      <c r="Y221" s="653"/>
      <c r="Z221" s="127"/>
      <c r="AA221" s="673"/>
      <c r="AB221" s="673"/>
      <c r="AC221" s="638">
        <f>Z221*AA221</f>
        <v>0</v>
      </c>
      <c r="AD221" s="759"/>
      <c r="AE221" s="677" t="str">
        <f>'$MATERIALES'!$A$104</f>
        <v>Estoperol negro 3.5mm de espesor</v>
      </c>
      <c r="AF221" s="650"/>
      <c r="AG221" s="651"/>
      <c r="AH221" s="679" t="str">
        <f>'$MATERIALES'!$B$104</f>
        <v>M2</v>
      </c>
      <c r="AI221" s="653"/>
      <c r="AJ221" s="127">
        <v>1</v>
      </c>
      <c r="AK221" s="673">
        <f>'$MATERIALES'!$C$104</f>
        <v>40000</v>
      </c>
      <c r="AL221" s="673"/>
      <c r="AM221" s="638">
        <f>AJ221*AK221</f>
        <v>40000</v>
      </c>
      <c r="AN221" s="759"/>
      <c r="AO221" s="701" t="str">
        <f>'$MATERIALES'!A86</f>
        <v>ADOQUIN</v>
      </c>
      <c r="AP221" s="715"/>
      <c r="AQ221" s="715"/>
      <c r="AR221" s="679" t="str">
        <f>'$MATERIALES'!B86</f>
        <v>M2</v>
      </c>
      <c r="AS221" s="653"/>
      <c r="AT221" s="130">
        <v>1.05</v>
      </c>
      <c r="AU221" s="658">
        <f>'$MATERIALES'!C86</f>
        <v>25000</v>
      </c>
      <c r="AV221" s="658"/>
      <c r="AW221" s="638">
        <f>AT221*AU221</f>
        <v>26250</v>
      </c>
      <c r="AX221" s="639"/>
      <c r="AY221" s="699" t="s">
        <v>312</v>
      </c>
      <c r="AZ221" s="700"/>
      <c r="BA221" s="701"/>
      <c r="BB221" s="652" t="s">
        <v>313</v>
      </c>
      <c r="BC221" s="680"/>
      <c r="BD221" s="127">
        <v>0.15</v>
      </c>
      <c r="BE221" s="688">
        <f>BG220</f>
        <v>3900</v>
      </c>
      <c r="BF221" s="840"/>
      <c r="BG221" s="638">
        <f>BD221*BE221</f>
        <v>585</v>
      </c>
      <c r="BH221" s="639"/>
    </row>
    <row r="222" spans="1:60" ht="14.25" customHeight="1">
      <c r="A222" s="632"/>
      <c r="B222" s="632"/>
      <c r="C222" s="632"/>
      <c r="D222" s="679"/>
      <c r="E222" s="653"/>
      <c r="F222" s="50"/>
      <c r="G222" s="632"/>
      <c r="H222" s="632"/>
      <c r="I222" s="688"/>
      <c r="J222" s="689"/>
      <c r="K222" s="677" t="str">
        <f>'$MATERIALES'!A91</f>
        <v>ANGULO 2"X1/8"</v>
      </c>
      <c r="L222" s="650"/>
      <c r="M222" s="651"/>
      <c r="N222" s="679" t="str">
        <f>'$MATERIALES'!B91</f>
        <v>KG</v>
      </c>
      <c r="O222" s="653"/>
      <c r="P222" s="190">
        <v>724.12</v>
      </c>
      <c r="Q222" s="673">
        <f>'$MATERIALES'!C91</f>
        <v>2500</v>
      </c>
      <c r="R222" s="673"/>
      <c r="S222" s="638">
        <f>P222*Q222</f>
        <v>1810300</v>
      </c>
      <c r="T222" s="639"/>
      <c r="U222" s="677"/>
      <c r="V222" s="650"/>
      <c r="W222" s="651"/>
      <c r="X222" s="679"/>
      <c r="Y222" s="653"/>
      <c r="Z222" s="127"/>
      <c r="AA222" s="673"/>
      <c r="AB222" s="673"/>
      <c r="AC222" s="638">
        <f>Z222*AA222</f>
        <v>0</v>
      </c>
      <c r="AD222" s="759"/>
      <c r="AE222" s="677"/>
      <c r="AF222" s="650"/>
      <c r="AG222" s="651"/>
      <c r="AH222" s="679"/>
      <c r="AI222" s="653"/>
      <c r="AJ222" s="127"/>
      <c r="AK222" s="673"/>
      <c r="AL222" s="673"/>
      <c r="AM222" s="638">
        <f>AJ222*AK222</f>
        <v>0</v>
      </c>
      <c r="AN222" s="759"/>
      <c r="AO222" s="701" t="s">
        <v>312</v>
      </c>
      <c r="AP222" s="715"/>
      <c r="AQ222" s="715"/>
      <c r="AR222" s="652" t="s">
        <v>313</v>
      </c>
      <c r="AS222" s="653"/>
      <c r="AT222" s="130">
        <v>0.05</v>
      </c>
      <c r="AU222" s="658">
        <f>AW220+AW221</f>
        <v>28250</v>
      </c>
      <c r="AV222" s="658"/>
      <c r="AW222" s="638">
        <f>AT222*AU222</f>
        <v>1412.5</v>
      </c>
      <c r="AX222" s="639"/>
      <c r="AY222" s="699" t="str">
        <f>'$MATERIALES'!A50</f>
        <v>PINTURA EPOXICA DE ALTOS SOLIDOSPINTUCO</v>
      </c>
      <c r="AZ222" s="700"/>
      <c r="BA222" s="701"/>
      <c r="BB222" s="652" t="s">
        <v>146</v>
      </c>
      <c r="BC222" s="653"/>
      <c r="BD222" s="127">
        <v>0.07</v>
      </c>
      <c r="BE222" s="673">
        <f>'$MATERIALES'!C50</f>
        <v>65000</v>
      </c>
      <c r="BF222" s="673"/>
      <c r="BG222" s="638">
        <f>BD222*BE222</f>
        <v>4550</v>
      </c>
      <c r="BH222" s="639"/>
    </row>
    <row r="223" spans="1:60" ht="14.25" customHeight="1">
      <c r="A223" s="632"/>
      <c r="B223" s="632"/>
      <c r="C223" s="632"/>
      <c r="D223" s="679"/>
      <c r="E223" s="653"/>
      <c r="F223" s="50"/>
      <c r="G223" s="632"/>
      <c r="H223" s="632"/>
      <c r="I223" s="688"/>
      <c r="J223" s="689"/>
      <c r="K223" s="690" t="str">
        <f>'$MATERIALES'!$A$100</f>
        <v>TORNILLO DE ANCLAJE</v>
      </c>
      <c r="L223" s="691"/>
      <c r="M223" s="691"/>
      <c r="N223" s="679" t="str">
        <f>'$MATERIALES'!$B$100</f>
        <v>UND</v>
      </c>
      <c r="O223" s="653"/>
      <c r="P223" s="190">
        <v>4</v>
      </c>
      <c r="Q223" s="673">
        <f>'$MATERIALES'!$C$100</f>
        <v>3000</v>
      </c>
      <c r="R223" s="673"/>
      <c r="S223" s="638">
        <f>P223*Q223</f>
        <v>12000</v>
      </c>
      <c r="T223" s="639"/>
      <c r="U223" s="691"/>
      <c r="V223" s="691"/>
      <c r="W223" s="691"/>
      <c r="X223" s="679"/>
      <c r="Y223" s="653"/>
      <c r="Z223" s="127"/>
      <c r="AA223" s="673"/>
      <c r="AB223" s="673"/>
      <c r="AC223" s="638"/>
      <c r="AD223" s="759"/>
      <c r="AE223" s="691"/>
      <c r="AF223" s="691"/>
      <c r="AG223" s="691"/>
      <c r="AH223" s="679"/>
      <c r="AI223" s="653"/>
      <c r="AJ223" s="127"/>
      <c r="AK223" s="673"/>
      <c r="AL223" s="673"/>
      <c r="AM223" s="638"/>
      <c r="AN223" s="759"/>
      <c r="AO223" s="682" t="str">
        <f>'$MATERIALES'!$A$98</f>
        <v>CESPED</v>
      </c>
      <c r="AP223" s="691"/>
      <c r="AQ223" s="691"/>
      <c r="AR223" s="652" t="s">
        <v>146</v>
      </c>
      <c r="AS223" s="653"/>
      <c r="AT223" s="50">
        <v>0.04</v>
      </c>
      <c r="AU223" s="658">
        <f>'$MATERIALES'!C98</f>
        <v>42000</v>
      </c>
      <c r="AV223" s="658"/>
      <c r="AW223" s="638">
        <f>AU223*AT223</f>
        <v>1680</v>
      </c>
      <c r="AX223" s="639"/>
      <c r="AY223" s="699"/>
      <c r="AZ223" s="700"/>
      <c r="BA223" s="701"/>
      <c r="BB223" s="679"/>
      <c r="BC223" s="653"/>
      <c r="BD223" s="127"/>
      <c r="BE223" s="673"/>
      <c r="BF223" s="673"/>
      <c r="BG223" s="638"/>
      <c r="BH223" s="639"/>
    </row>
    <row r="224" spans="1:60" ht="14.25" customHeight="1">
      <c r="A224" s="632"/>
      <c r="B224" s="632"/>
      <c r="C224" s="632"/>
      <c r="D224" s="679"/>
      <c r="E224" s="653"/>
      <c r="F224" s="50"/>
      <c r="G224" s="632"/>
      <c r="H224" s="632"/>
      <c r="I224" s="688"/>
      <c r="J224" s="689"/>
      <c r="K224" s="690" t="s">
        <v>312</v>
      </c>
      <c r="L224" s="690"/>
      <c r="M224" s="690"/>
      <c r="N224" s="652" t="s">
        <v>313</v>
      </c>
      <c r="O224" s="683"/>
      <c r="P224" s="190">
        <v>0.05</v>
      </c>
      <c r="Q224" s="719">
        <f>S222+S221+S220</f>
        <v>1821910</v>
      </c>
      <c r="R224" s="673"/>
      <c r="S224" s="638">
        <f>P224*Q224</f>
        <v>91095.5</v>
      </c>
      <c r="T224" s="639"/>
      <c r="U224" s="691"/>
      <c r="V224" s="691"/>
      <c r="W224" s="691"/>
      <c r="X224" s="679"/>
      <c r="Y224" s="653"/>
      <c r="Z224" s="127"/>
      <c r="AA224" s="673"/>
      <c r="AB224" s="673"/>
      <c r="AC224" s="638"/>
      <c r="AD224" s="759"/>
      <c r="AE224" s="691"/>
      <c r="AF224" s="691"/>
      <c r="AG224" s="691"/>
      <c r="AH224" s="679"/>
      <c r="AI224" s="653"/>
      <c r="AJ224" s="127"/>
      <c r="AK224" s="673"/>
      <c r="AL224" s="673"/>
      <c r="AM224" s="638"/>
      <c r="AN224" s="759"/>
      <c r="AO224" s="651"/>
      <c r="AP224" s="691"/>
      <c r="AQ224" s="691"/>
      <c r="AR224" s="679"/>
      <c r="AS224" s="653"/>
      <c r="AT224" s="50"/>
      <c r="AU224" s="658"/>
      <c r="AV224" s="658"/>
      <c r="AW224" s="638"/>
      <c r="AX224" s="639"/>
      <c r="AY224" s="702"/>
      <c r="AZ224" s="703"/>
      <c r="BA224" s="704"/>
      <c r="BB224" s="679"/>
      <c r="BC224" s="653"/>
      <c r="BD224" s="127"/>
      <c r="BE224" s="673"/>
      <c r="BF224" s="673"/>
      <c r="BG224" s="638"/>
      <c r="BH224" s="639"/>
    </row>
    <row r="225" spans="1:60" ht="14.25" customHeight="1">
      <c r="A225" s="632"/>
      <c r="B225" s="632"/>
      <c r="C225" s="632"/>
      <c r="D225" s="679"/>
      <c r="E225" s="653"/>
      <c r="F225" s="50"/>
      <c r="G225" s="632"/>
      <c r="H225" s="632"/>
      <c r="I225" s="688"/>
      <c r="J225" s="689"/>
      <c r="K225" s="632"/>
      <c r="L225" s="632"/>
      <c r="M225" s="632"/>
      <c r="N225" s="679"/>
      <c r="O225" s="653"/>
      <c r="P225" s="129"/>
      <c r="Q225" s="673"/>
      <c r="R225" s="673"/>
      <c r="S225" s="638"/>
      <c r="T225" s="639"/>
      <c r="U225" s="632"/>
      <c r="V225" s="632"/>
      <c r="W225" s="632"/>
      <c r="X225" s="679"/>
      <c r="Y225" s="653"/>
      <c r="Z225" s="129"/>
      <c r="AA225" s="673"/>
      <c r="AB225" s="673"/>
      <c r="AC225" s="638"/>
      <c r="AD225" s="759"/>
      <c r="AE225" s="632"/>
      <c r="AF225" s="632"/>
      <c r="AG225" s="632"/>
      <c r="AH225" s="679"/>
      <c r="AI225" s="653"/>
      <c r="AJ225" s="129"/>
      <c r="AK225" s="673"/>
      <c r="AL225" s="673"/>
      <c r="AM225" s="638"/>
      <c r="AN225" s="759"/>
      <c r="AO225" s="680"/>
      <c r="AP225" s="632"/>
      <c r="AQ225" s="632"/>
      <c r="AR225" s="679"/>
      <c r="AS225" s="653"/>
      <c r="AT225" s="50"/>
      <c r="AU225" s="658"/>
      <c r="AV225" s="658"/>
      <c r="AW225" s="638"/>
      <c r="AX225" s="639"/>
      <c r="AY225" s="677"/>
      <c r="AZ225" s="650"/>
      <c r="BA225" s="651"/>
      <c r="BB225" s="679"/>
      <c r="BC225" s="653"/>
      <c r="BD225" s="129"/>
      <c r="BE225" s="673"/>
      <c r="BF225" s="673"/>
      <c r="BG225" s="638"/>
      <c r="BH225" s="639"/>
    </row>
    <row r="226" spans="7:60" ht="14.25" customHeight="1">
      <c r="G226" s="632" t="s">
        <v>13</v>
      </c>
      <c r="H226" s="632"/>
      <c r="I226" s="688">
        <f>SUM(I220:J225)</f>
        <v>0</v>
      </c>
      <c r="J226" s="689"/>
      <c r="K226" s="76"/>
      <c r="L226" s="7"/>
      <c r="M226" s="7"/>
      <c r="N226" s="7"/>
      <c r="O226" s="7"/>
      <c r="P226" s="7"/>
      <c r="Q226" s="632" t="s">
        <v>13</v>
      </c>
      <c r="R226" s="632"/>
      <c r="S226" s="638">
        <f>SUM(S220:T225)</f>
        <v>1925005.5</v>
      </c>
      <c r="T226" s="639"/>
      <c r="AA226" s="679" t="s">
        <v>13</v>
      </c>
      <c r="AB226" s="680"/>
      <c r="AC226" s="638">
        <f>SUM(AC220:AD225)</f>
        <v>3250</v>
      </c>
      <c r="AD226" s="759"/>
      <c r="AE226" s="76"/>
      <c r="AF226" s="7"/>
      <c r="AG226" s="7"/>
      <c r="AH226" s="7"/>
      <c r="AI226" s="7"/>
      <c r="AJ226" s="7"/>
      <c r="AK226" s="679" t="s">
        <v>13</v>
      </c>
      <c r="AL226" s="680"/>
      <c r="AM226" s="638">
        <f>SUM(AM220:AN225)</f>
        <v>53000</v>
      </c>
      <c r="AN226" s="759"/>
      <c r="AO226" s="7"/>
      <c r="AP226" s="7"/>
      <c r="AQ226" s="7"/>
      <c r="AR226" s="7"/>
      <c r="AS226" s="7"/>
      <c r="AT226" s="7"/>
      <c r="AU226" s="658" t="s">
        <v>13</v>
      </c>
      <c r="AV226" s="658"/>
      <c r="AW226" s="638">
        <f>SUM(AW220:AX225)</f>
        <v>31342.5</v>
      </c>
      <c r="AX226" s="639"/>
      <c r="AY226" s="76"/>
      <c r="AZ226" s="7"/>
      <c r="BA226" s="7"/>
      <c r="BB226" s="7"/>
      <c r="BC226" s="7"/>
      <c r="BD226" s="7"/>
      <c r="BE226" s="632" t="s">
        <v>13</v>
      </c>
      <c r="BF226" s="632"/>
      <c r="BG226" s="638">
        <f>SUM(BG220:BH225)</f>
        <v>9035</v>
      </c>
      <c r="BH226" s="639"/>
    </row>
    <row r="227" spans="7:60" ht="5.25" customHeight="1">
      <c r="G227" s="51"/>
      <c r="H227" s="51"/>
      <c r="I227" s="42"/>
      <c r="J227" s="84"/>
      <c r="K227" s="76"/>
      <c r="L227" s="7"/>
      <c r="M227" s="7"/>
      <c r="N227" s="7"/>
      <c r="O227" s="7"/>
      <c r="P227" s="7"/>
      <c r="Q227" s="51"/>
      <c r="R227" s="51"/>
      <c r="S227" s="9"/>
      <c r="T227" s="112"/>
      <c r="AD227" s="7"/>
      <c r="AE227" s="76"/>
      <c r="AF227" s="7"/>
      <c r="AG227" s="7"/>
      <c r="AH227" s="7"/>
      <c r="AI227" s="7"/>
      <c r="AJ227" s="7"/>
      <c r="AK227" s="110"/>
      <c r="AL227" s="110"/>
      <c r="AM227" s="7"/>
      <c r="AN227" s="7"/>
      <c r="AO227" s="7"/>
      <c r="AP227" s="7"/>
      <c r="AQ227" s="7"/>
      <c r="AR227" s="7"/>
      <c r="AS227" s="7"/>
      <c r="AT227" s="7"/>
      <c r="AU227" s="103"/>
      <c r="AV227" s="103"/>
      <c r="AW227" s="9"/>
      <c r="AX227" s="112"/>
      <c r="AY227" s="76"/>
      <c r="AZ227" s="7"/>
      <c r="BA227" s="7"/>
      <c r="BB227" s="7"/>
      <c r="BC227" s="7"/>
      <c r="BD227" s="7"/>
      <c r="BE227" s="51"/>
      <c r="BF227" s="51"/>
      <c r="BG227" s="9"/>
      <c r="BH227" s="112"/>
    </row>
    <row r="228" spans="1:60" ht="18">
      <c r="A228" s="81" t="s">
        <v>31</v>
      </c>
      <c r="B228" s="82"/>
      <c r="G228" s="51"/>
      <c r="H228" s="51"/>
      <c r="I228" s="42"/>
      <c r="J228" s="84"/>
      <c r="K228" s="81" t="s">
        <v>31</v>
      </c>
      <c r="L228" s="82"/>
      <c r="M228" s="7"/>
      <c r="N228" s="7"/>
      <c r="O228" s="7"/>
      <c r="P228" s="7"/>
      <c r="Q228" s="51"/>
      <c r="R228" s="51"/>
      <c r="S228" s="9"/>
      <c r="T228" s="112"/>
      <c r="U228" s="81" t="s">
        <v>31</v>
      </c>
      <c r="V228" s="82"/>
      <c r="AA228" s="51"/>
      <c r="AB228" s="51"/>
      <c r="AC228" s="9"/>
      <c r="AD228" s="9"/>
      <c r="AE228" s="81" t="s">
        <v>31</v>
      </c>
      <c r="AF228" s="82"/>
      <c r="AG228" s="7"/>
      <c r="AH228" s="7"/>
      <c r="AI228" s="7"/>
      <c r="AJ228" s="7"/>
      <c r="AK228" s="51"/>
      <c r="AL228" s="51"/>
      <c r="AM228" s="9"/>
      <c r="AN228" s="9"/>
      <c r="AO228" s="82" t="s">
        <v>31</v>
      </c>
      <c r="AP228" s="82"/>
      <c r="AQ228" s="7"/>
      <c r="AR228" s="7"/>
      <c r="AS228" s="7"/>
      <c r="AT228" s="7"/>
      <c r="AU228" s="103"/>
      <c r="AV228" s="103"/>
      <c r="AW228" s="9"/>
      <c r="AX228" s="112"/>
      <c r="AY228" s="81" t="s">
        <v>31</v>
      </c>
      <c r="AZ228" s="82"/>
      <c r="BA228" s="7"/>
      <c r="BB228" s="7"/>
      <c r="BC228" s="7"/>
      <c r="BD228" s="7"/>
      <c r="BE228" s="51"/>
      <c r="BF228" s="51"/>
      <c r="BG228" s="9"/>
      <c r="BH228" s="112"/>
    </row>
    <row r="229" spans="1:60" ht="14.25" customHeight="1">
      <c r="A229" s="643" t="s">
        <v>27</v>
      </c>
      <c r="B229" s="643"/>
      <c r="C229" s="52" t="s">
        <v>32</v>
      </c>
      <c r="D229" s="52" t="s">
        <v>33</v>
      </c>
      <c r="E229" s="643" t="s">
        <v>34</v>
      </c>
      <c r="F229" s="643"/>
      <c r="G229" s="643" t="s">
        <v>35</v>
      </c>
      <c r="H229" s="643"/>
      <c r="I229" s="676" t="s">
        <v>11</v>
      </c>
      <c r="J229" s="676"/>
      <c r="K229" s="643" t="s">
        <v>27</v>
      </c>
      <c r="L229" s="643"/>
      <c r="M229" s="52" t="s">
        <v>32</v>
      </c>
      <c r="N229" s="52" t="s">
        <v>33</v>
      </c>
      <c r="O229" s="643" t="s">
        <v>34</v>
      </c>
      <c r="P229" s="643"/>
      <c r="Q229" s="643" t="s">
        <v>35</v>
      </c>
      <c r="R229" s="643"/>
      <c r="S229" s="634" t="s">
        <v>11</v>
      </c>
      <c r="T229" s="634"/>
      <c r="U229" s="643" t="s">
        <v>27</v>
      </c>
      <c r="V229" s="643"/>
      <c r="W229" s="52" t="s">
        <v>32</v>
      </c>
      <c r="X229" s="52" t="s">
        <v>33</v>
      </c>
      <c r="Y229" s="643" t="s">
        <v>34</v>
      </c>
      <c r="Z229" s="643"/>
      <c r="AA229" s="643" t="s">
        <v>35</v>
      </c>
      <c r="AB229" s="643"/>
      <c r="AC229" s="634" t="s">
        <v>11</v>
      </c>
      <c r="AD229" s="735"/>
      <c r="AE229" s="643" t="s">
        <v>27</v>
      </c>
      <c r="AF229" s="643"/>
      <c r="AG229" s="52" t="s">
        <v>32</v>
      </c>
      <c r="AH229" s="52" t="s">
        <v>33</v>
      </c>
      <c r="AI229" s="643" t="s">
        <v>34</v>
      </c>
      <c r="AJ229" s="643"/>
      <c r="AK229" s="643" t="s">
        <v>35</v>
      </c>
      <c r="AL229" s="643"/>
      <c r="AM229" s="634" t="s">
        <v>11</v>
      </c>
      <c r="AN229" s="735"/>
      <c r="AO229" s="637" t="s">
        <v>27</v>
      </c>
      <c r="AP229" s="643"/>
      <c r="AQ229" s="52" t="s">
        <v>32</v>
      </c>
      <c r="AR229" s="52" t="s">
        <v>33</v>
      </c>
      <c r="AS229" s="643" t="s">
        <v>34</v>
      </c>
      <c r="AT229" s="643"/>
      <c r="AU229" s="633" t="s">
        <v>35</v>
      </c>
      <c r="AV229" s="633"/>
      <c r="AW229" s="634" t="s">
        <v>11</v>
      </c>
      <c r="AX229" s="634"/>
      <c r="AY229" s="643" t="s">
        <v>27</v>
      </c>
      <c r="AZ229" s="643"/>
      <c r="BA229" s="52" t="s">
        <v>32</v>
      </c>
      <c r="BB229" s="52" t="s">
        <v>33</v>
      </c>
      <c r="BC229" s="643" t="s">
        <v>34</v>
      </c>
      <c r="BD229" s="643"/>
      <c r="BE229" s="643" t="s">
        <v>35</v>
      </c>
      <c r="BF229" s="643"/>
      <c r="BG229" s="634" t="s">
        <v>11</v>
      </c>
      <c r="BH229" s="634"/>
    </row>
    <row r="230" spans="1:60" ht="14.25" customHeight="1">
      <c r="A230" s="632"/>
      <c r="B230" s="632"/>
      <c r="C230" s="5"/>
      <c r="D230" s="5"/>
      <c r="E230" s="632"/>
      <c r="F230" s="632"/>
      <c r="G230" s="632"/>
      <c r="H230" s="632"/>
      <c r="I230" s="668"/>
      <c r="J230" s="668"/>
      <c r="K230" s="632"/>
      <c r="L230" s="632"/>
      <c r="M230" s="5"/>
      <c r="N230" s="5"/>
      <c r="O230" s="632"/>
      <c r="P230" s="632"/>
      <c r="Q230" s="632"/>
      <c r="R230" s="632"/>
      <c r="S230" s="657"/>
      <c r="T230" s="657"/>
      <c r="U230" s="632"/>
      <c r="V230" s="632"/>
      <c r="W230" s="5"/>
      <c r="X230" s="5"/>
      <c r="Y230" s="632"/>
      <c r="Z230" s="632"/>
      <c r="AA230" s="632"/>
      <c r="AB230" s="632"/>
      <c r="AC230" s="657"/>
      <c r="AD230" s="763"/>
      <c r="AE230" s="632"/>
      <c r="AF230" s="632"/>
      <c r="AG230" s="5"/>
      <c r="AH230" s="5"/>
      <c r="AI230" s="632"/>
      <c r="AJ230" s="632"/>
      <c r="AK230" s="632"/>
      <c r="AL230" s="632"/>
      <c r="AM230" s="657"/>
      <c r="AN230" s="763"/>
      <c r="AO230" s="680"/>
      <c r="AP230" s="632"/>
      <c r="AQ230" s="5"/>
      <c r="AR230" s="5"/>
      <c r="AS230" s="632"/>
      <c r="AT230" s="632"/>
      <c r="AU230" s="658"/>
      <c r="AV230" s="658"/>
      <c r="AW230" s="657"/>
      <c r="AX230" s="657"/>
      <c r="AY230" s="632"/>
      <c r="AZ230" s="632"/>
      <c r="BA230" s="5"/>
      <c r="BB230" s="5"/>
      <c r="BC230" s="632"/>
      <c r="BD230" s="632"/>
      <c r="BE230" s="632"/>
      <c r="BF230" s="632"/>
      <c r="BG230" s="657"/>
      <c r="BH230" s="657"/>
    </row>
    <row r="231" spans="1:60" ht="14.25" customHeight="1">
      <c r="A231" s="632"/>
      <c r="B231" s="632"/>
      <c r="C231" s="5"/>
      <c r="D231" s="5"/>
      <c r="E231" s="632"/>
      <c r="F231" s="632"/>
      <c r="G231" s="632"/>
      <c r="H231" s="632"/>
      <c r="I231" s="668"/>
      <c r="J231" s="668"/>
      <c r="K231" s="632"/>
      <c r="L231" s="632"/>
      <c r="M231" s="5"/>
      <c r="N231" s="5"/>
      <c r="O231" s="632"/>
      <c r="P231" s="632"/>
      <c r="Q231" s="632"/>
      <c r="R231" s="632"/>
      <c r="S231" s="657"/>
      <c r="T231" s="657"/>
      <c r="U231" s="632"/>
      <c r="V231" s="632"/>
      <c r="W231" s="5"/>
      <c r="X231" s="5"/>
      <c r="Y231" s="632"/>
      <c r="Z231" s="632"/>
      <c r="AA231" s="632"/>
      <c r="AB231" s="632"/>
      <c r="AC231" s="657"/>
      <c r="AD231" s="763"/>
      <c r="AE231" s="632"/>
      <c r="AF231" s="632"/>
      <c r="AG231" s="5"/>
      <c r="AH231" s="5"/>
      <c r="AI231" s="632"/>
      <c r="AJ231" s="632"/>
      <c r="AK231" s="632"/>
      <c r="AL231" s="632"/>
      <c r="AM231" s="657"/>
      <c r="AN231" s="763"/>
      <c r="AO231" s="680"/>
      <c r="AP231" s="632"/>
      <c r="AQ231" s="5"/>
      <c r="AR231" s="5"/>
      <c r="AS231" s="632"/>
      <c r="AT231" s="632"/>
      <c r="AU231" s="658"/>
      <c r="AV231" s="658"/>
      <c r="AW231" s="657"/>
      <c r="AX231" s="657"/>
      <c r="AY231" s="632"/>
      <c r="AZ231" s="632"/>
      <c r="BA231" s="5"/>
      <c r="BB231" s="5"/>
      <c r="BC231" s="632"/>
      <c r="BD231" s="632"/>
      <c r="BE231" s="632"/>
      <c r="BF231" s="632"/>
      <c r="BG231" s="657"/>
      <c r="BH231" s="657"/>
    </row>
    <row r="232" spans="1:60" ht="14.25" customHeight="1">
      <c r="A232" s="632"/>
      <c r="B232" s="632"/>
      <c r="C232" s="5"/>
      <c r="D232" s="5"/>
      <c r="E232" s="632"/>
      <c r="F232" s="632"/>
      <c r="G232" s="632"/>
      <c r="H232" s="632"/>
      <c r="I232" s="668"/>
      <c r="J232" s="668"/>
      <c r="K232" s="632"/>
      <c r="L232" s="632"/>
      <c r="M232" s="5"/>
      <c r="N232" s="5"/>
      <c r="O232" s="632"/>
      <c r="P232" s="632"/>
      <c r="Q232" s="632"/>
      <c r="R232" s="632"/>
      <c r="S232" s="657"/>
      <c r="T232" s="657"/>
      <c r="U232" s="632"/>
      <c r="V232" s="632"/>
      <c r="W232" s="5"/>
      <c r="X232" s="5"/>
      <c r="Y232" s="632"/>
      <c r="Z232" s="632"/>
      <c r="AA232" s="632"/>
      <c r="AB232" s="632"/>
      <c r="AC232" s="657"/>
      <c r="AD232" s="763"/>
      <c r="AE232" s="632"/>
      <c r="AF232" s="632"/>
      <c r="AG232" s="5"/>
      <c r="AH232" s="5"/>
      <c r="AI232" s="632"/>
      <c r="AJ232" s="632"/>
      <c r="AK232" s="632"/>
      <c r="AL232" s="632"/>
      <c r="AM232" s="657"/>
      <c r="AN232" s="763"/>
      <c r="AO232" s="680"/>
      <c r="AP232" s="632"/>
      <c r="AQ232" s="5"/>
      <c r="AR232" s="5"/>
      <c r="AS232" s="632"/>
      <c r="AT232" s="632"/>
      <c r="AU232" s="658"/>
      <c r="AV232" s="658"/>
      <c r="AW232" s="657"/>
      <c r="AX232" s="657"/>
      <c r="AY232" s="632"/>
      <c r="AZ232" s="632"/>
      <c r="BA232" s="5"/>
      <c r="BB232" s="5"/>
      <c r="BC232" s="632"/>
      <c r="BD232" s="632"/>
      <c r="BE232" s="632"/>
      <c r="BF232" s="632"/>
      <c r="BG232" s="657"/>
      <c r="BH232" s="657"/>
    </row>
    <row r="233" spans="1:60" ht="14.25" customHeight="1">
      <c r="A233" s="83"/>
      <c r="B233" s="51"/>
      <c r="E233" s="51"/>
      <c r="F233" s="51"/>
      <c r="G233" s="632" t="s">
        <v>13</v>
      </c>
      <c r="H233" s="632"/>
      <c r="I233" s="668">
        <f>SUM(I230:J232)</f>
        <v>0</v>
      </c>
      <c r="J233" s="668"/>
      <c r="K233" s="83"/>
      <c r="L233" s="51"/>
      <c r="M233" s="7"/>
      <c r="N233" s="7"/>
      <c r="O233" s="51"/>
      <c r="P233" s="51"/>
      <c r="Q233" s="632" t="s">
        <v>13</v>
      </c>
      <c r="R233" s="632"/>
      <c r="S233" s="657">
        <f>SUM(S230:T232)</f>
        <v>0</v>
      </c>
      <c r="T233" s="657"/>
      <c r="U233" s="83"/>
      <c r="V233" s="51"/>
      <c r="Y233" s="51"/>
      <c r="Z233" s="51"/>
      <c r="AA233" s="632" t="s">
        <v>13</v>
      </c>
      <c r="AB233" s="632"/>
      <c r="AC233" s="657">
        <f>SUM(AC230:AD232)</f>
        <v>0</v>
      </c>
      <c r="AD233" s="763"/>
      <c r="AE233" s="83"/>
      <c r="AF233" s="51"/>
      <c r="AG233" s="7"/>
      <c r="AH233" s="7"/>
      <c r="AI233" s="51"/>
      <c r="AJ233" s="51"/>
      <c r="AK233" s="632" t="s">
        <v>13</v>
      </c>
      <c r="AL233" s="632"/>
      <c r="AM233" s="657">
        <f>SUM(AM230:AN232)</f>
        <v>0</v>
      </c>
      <c r="AN233" s="763"/>
      <c r="AO233" s="51"/>
      <c r="AP233" s="51"/>
      <c r="AQ233" s="7"/>
      <c r="AR233" s="7"/>
      <c r="AS233" s="51"/>
      <c r="AT233" s="51"/>
      <c r="AU233" s="658" t="s">
        <v>13</v>
      </c>
      <c r="AV233" s="658"/>
      <c r="AW233" s="657">
        <f>SUM(AW230:AX232)</f>
        <v>0</v>
      </c>
      <c r="AX233" s="657"/>
      <c r="AY233" s="83"/>
      <c r="AZ233" s="51"/>
      <c r="BA233" s="7"/>
      <c r="BB233" s="7"/>
      <c r="BC233" s="51"/>
      <c r="BD233" s="51"/>
      <c r="BE233" s="632" t="s">
        <v>13</v>
      </c>
      <c r="BF233" s="632"/>
      <c r="BG233" s="657">
        <f>SUM(BG230:BH232)</f>
        <v>0</v>
      </c>
      <c r="BH233" s="657"/>
    </row>
    <row r="234" spans="1:60" ht="6.75" customHeight="1">
      <c r="A234" s="83"/>
      <c r="B234" s="51"/>
      <c r="E234" s="51"/>
      <c r="F234" s="51"/>
      <c r="G234" s="51"/>
      <c r="H234" s="51"/>
      <c r="I234" s="42"/>
      <c r="J234" s="84"/>
      <c r="K234" s="83"/>
      <c r="L234" s="51"/>
      <c r="M234" s="7"/>
      <c r="N234" s="7"/>
      <c r="O234" s="51"/>
      <c r="P234" s="51"/>
      <c r="Q234" s="51"/>
      <c r="R234" s="51"/>
      <c r="S234" s="10"/>
      <c r="T234" s="113"/>
      <c r="U234" s="83"/>
      <c r="V234" s="51"/>
      <c r="Y234" s="51"/>
      <c r="Z234" s="51"/>
      <c r="AA234" s="51"/>
      <c r="AB234" s="51"/>
      <c r="AC234" s="10"/>
      <c r="AD234" s="10"/>
      <c r="AE234" s="83"/>
      <c r="AF234" s="51"/>
      <c r="AG234" s="7"/>
      <c r="AH234" s="7"/>
      <c r="AI234" s="51"/>
      <c r="AJ234" s="51"/>
      <c r="AK234" s="51"/>
      <c r="AL234" s="51"/>
      <c r="AM234" s="10"/>
      <c r="AN234" s="10"/>
      <c r="AO234" s="51"/>
      <c r="AP234" s="51"/>
      <c r="AQ234" s="7"/>
      <c r="AR234" s="7"/>
      <c r="AS234" s="51"/>
      <c r="AT234" s="51"/>
      <c r="AU234" s="103"/>
      <c r="AV234" s="103"/>
      <c r="AW234" s="10"/>
      <c r="AX234" s="113"/>
      <c r="AY234" s="83"/>
      <c r="AZ234" s="51"/>
      <c r="BA234" s="7"/>
      <c r="BB234" s="7"/>
      <c r="BC234" s="51"/>
      <c r="BD234" s="51"/>
      <c r="BE234" s="51"/>
      <c r="BF234" s="51"/>
      <c r="BG234" s="10"/>
      <c r="BH234" s="113"/>
    </row>
    <row r="235" spans="1:60" ht="18">
      <c r="A235" s="81" t="s">
        <v>36</v>
      </c>
      <c r="K235" s="81" t="s">
        <v>36</v>
      </c>
      <c r="L235" s="7"/>
      <c r="M235" s="7"/>
      <c r="N235" s="7"/>
      <c r="O235" s="7"/>
      <c r="P235" s="7"/>
      <c r="Q235" s="7"/>
      <c r="R235" s="7"/>
      <c r="S235" s="7"/>
      <c r="T235" s="111"/>
      <c r="U235" s="81" t="s">
        <v>36</v>
      </c>
      <c r="AA235" s="7"/>
      <c r="AB235" s="7"/>
      <c r="AD235" s="7"/>
      <c r="AE235" s="81" t="s">
        <v>36</v>
      </c>
      <c r="AF235" s="7"/>
      <c r="AG235" s="7"/>
      <c r="AH235" s="7"/>
      <c r="AI235" s="7"/>
      <c r="AJ235" s="7"/>
      <c r="AK235" s="7"/>
      <c r="AL235" s="7"/>
      <c r="AM235" s="7"/>
      <c r="AN235" s="7"/>
      <c r="AO235" s="82" t="s">
        <v>36</v>
      </c>
      <c r="AP235" s="7"/>
      <c r="AQ235" s="7"/>
      <c r="AR235" s="7"/>
      <c r="AS235" s="7"/>
      <c r="AT235" s="7"/>
      <c r="AU235" s="110"/>
      <c r="AV235" s="110"/>
      <c r="AW235" s="7"/>
      <c r="AX235" s="111"/>
      <c r="AY235" s="81" t="s">
        <v>36</v>
      </c>
      <c r="AZ235" s="7"/>
      <c r="BA235" s="7"/>
      <c r="BB235" s="7"/>
      <c r="BC235" s="7"/>
      <c r="BD235" s="7"/>
      <c r="BE235" s="7"/>
      <c r="BF235" s="7"/>
      <c r="BG235" s="7"/>
      <c r="BH235" s="111"/>
    </row>
    <row r="236" spans="1:60" ht="32.25" customHeight="1">
      <c r="A236" s="635" t="s">
        <v>37</v>
      </c>
      <c r="B236" s="636"/>
      <c r="C236" s="636"/>
      <c r="D236" s="636"/>
      <c r="E236" s="636"/>
      <c r="F236" s="637"/>
      <c r="G236" s="724" t="s">
        <v>44</v>
      </c>
      <c r="H236" s="725"/>
      <c r="I236" s="735" t="s">
        <v>11</v>
      </c>
      <c r="J236" s="736"/>
      <c r="K236" s="635" t="s">
        <v>37</v>
      </c>
      <c r="L236" s="636"/>
      <c r="M236" s="636"/>
      <c r="N236" s="636"/>
      <c r="O236" s="636"/>
      <c r="P236" s="637"/>
      <c r="Q236" s="724" t="s">
        <v>44</v>
      </c>
      <c r="R236" s="725"/>
      <c r="S236" s="676" t="s">
        <v>11</v>
      </c>
      <c r="T236" s="676"/>
      <c r="U236" s="635" t="s">
        <v>37</v>
      </c>
      <c r="V236" s="636"/>
      <c r="W236" s="636"/>
      <c r="X236" s="636"/>
      <c r="Y236" s="636"/>
      <c r="Z236" s="637"/>
      <c r="AA236" s="724" t="s">
        <v>44</v>
      </c>
      <c r="AB236" s="725"/>
      <c r="AC236" s="676" t="s">
        <v>11</v>
      </c>
      <c r="AD236" s="764"/>
      <c r="AE236" s="635" t="s">
        <v>37</v>
      </c>
      <c r="AF236" s="636"/>
      <c r="AG236" s="636"/>
      <c r="AH236" s="636"/>
      <c r="AI236" s="636"/>
      <c r="AJ236" s="637"/>
      <c r="AK236" s="724" t="s">
        <v>44</v>
      </c>
      <c r="AL236" s="725"/>
      <c r="AM236" s="676" t="s">
        <v>11</v>
      </c>
      <c r="AN236" s="764"/>
      <c r="AO236" s="636" t="s">
        <v>37</v>
      </c>
      <c r="AP236" s="636"/>
      <c r="AQ236" s="636"/>
      <c r="AR236" s="636"/>
      <c r="AS236" s="636"/>
      <c r="AT236" s="637"/>
      <c r="AU236" s="644" t="s">
        <v>44</v>
      </c>
      <c r="AV236" s="645"/>
      <c r="AW236" s="676" t="s">
        <v>11</v>
      </c>
      <c r="AX236" s="676"/>
      <c r="AY236" s="635" t="s">
        <v>37</v>
      </c>
      <c r="AZ236" s="636"/>
      <c r="BA236" s="636"/>
      <c r="BB236" s="636"/>
      <c r="BC236" s="636"/>
      <c r="BD236" s="637"/>
      <c r="BE236" s="724" t="s">
        <v>44</v>
      </c>
      <c r="BF236" s="725"/>
      <c r="BG236" s="676" t="s">
        <v>11</v>
      </c>
      <c r="BH236" s="676"/>
    </row>
    <row r="237" spans="1:60" ht="14.25" customHeight="1">
      <c r="A237" s="679" t="s">
        <v>229</v>
      </c>
      <c r="B237" s="653"/>
      <c r="C237" s="653"/>
      <c r="D237" s="653"/>
      <c r="E237" s="653"/>
      <c r="F237" s="680"/>
      <c r="G237" s="632" t="s">
        <v>230</v>
      </c>
      <c r="H237" s="632"/>
      <c r="I237" s="668">
        <f>'CONTENIDO GENERAL'!J16/2</f>
        <v>9000</v>
      </c>
      <c r="J237" s="668"/>
      <c r="K237" s="652" t="s">
        <v>288</v>
      </c>
      <c r="L237" s="653"/>
      <c r="M237" s="653"/>
      <c r="N237" s="653"/>
      <c r="O237" s="653"/>
      <c r="P237" s="680"/>
      <c r="Q237" s="632"/>
      <c r="R237" s="632"/>
      <c r="S237" s="668">
        <f>'CONTENIDO GENERAL'!J48</f>
        <v>144000</v>
      </c>
      <c r="T237" s="668"/>
      <c r="U237" s="652" t="s">
        <v>229</v>
      </c>
      <c r="V237" s="653"/>
      <c r="W237" s="653"/>
      <c r="X237" s="653"/>
      <c r="Y237" s="653"/>
      <c r="Z237" s="680"/>
      <c r="AA237" s="632"/>
      <c r="AB237" s="632"/>
      <c r="AC237" s="668">
        <f>'CONTENIDO GENERAL'!J62</f>
        <v>1800</v>
      </c>
      <c r="AD237" s="688"/>
      <c r="AE237" s="652" t="s">
        <v>229</v>
      </c>
      <c r="AF237" s="653"/>
      <c r="AG237" s="653"/>
      <c r="AH237" s="653"/>
      <c r="AI237" s="653"/>
      <c r="AJ237" s="680"/>
      <c r="AK237" s="632"/>
      <c r="AL237" s="632"/>
      <c r="AM237" s="668">
        <f>'CONTENIDO GENERAL'!J70</f>
        <v>8550</v>
      </c>
      <c r="AN237" s="688"/>
      <c r="AO237" s="653" t="s">
        <v>45</v>
      </c>
      <c r="AP237" s="653"/>
      <c r="AQ237" s="653"/>
      <c r="AR237" s="653"/>
      <c r="AS237" s="653"/>
      <c r="AT237" s="680"/>
      <c r="AU237" s="776"/>
      <c r="AV237" s="658"/>
      <c r="AW237" s="668">
        <f>'CONTENIDO GENERAL'!J79</f>
        <v>13500</v>
      </c>
      <c r="AX237" s="668"/>
      <c r="AY237" s="679" t="s">
        <v>229</v>
      </c>
      <c r="AZ237" s="653"/>
      <c r="BA237" s="653"/>
      <c r="BB237" s="653"/>
      <c r="BC237" s="653"/>
      <c r="BD237" s="680"/>
      <c r="BE237" s="632" t="s">
        <v>264</v>
      </c>
      <c r="BF237" s="632"/>
      <c r="BG237" s="668">
        <f>'CONTENIDO GENERAL'!J83</f>
        <v>3600</v>
      </c>
      <c r="BH237" s="668"/>
    </row>
    <row r="238" spans="1:60" ht="14.25" customHeight="1">
      <c r="A238" s="679"/>
      <c r="B238" s="653"/>
      <c r="C238" s="653"/>
      <c r="D238" s="653"/>
      <c r="E238" s="653"/>
      <c r="F238" s="680"/>
      <c r="G238" s="632"/>
      <c r="H238" s="632"/>
      <c r="I238" s="668"/>
      <c r="J238" s="668"/>
      <c r="K238" s="679"/>
      <c r="L238" s="653"/>
      <c r="M238" s="653"/>
      <c r="N238" s="653"/>
      <c r="O238" s="653"/>
      <c r="P238" s="680"/>
      <c r="Q238" s="632"/>
      <c r="R238" s="632"/>
      <c r="S238" s="668"/>
      <c r="T238" s="668"/>
      <c r="U238" s="679"/>
      <c r="V238" s="653"/>
      <c r="W238" s="653"/>
      <c r="X238" s="653"/>
      <c r="Y238" s="653"/>
      <c r="Z238" s="680"/>
      <c r="AA238" s="632"/>
      <c r="AB238" s="632"/>
      <c r="AC238" s="668"/>
      <c r="AD238" s="688"/>
      <c r="AE238" s="679"/>
      <c r="AF238" s="653"/>
      <c r="AG238" s="653"/>
      <c r="AH238" s="653"/>
      <c r="AI238" s="653"/>
      <c r="AJ238" s="680"/>
      <c r="AK238" s="632"/>
      <c r="AL238" s="632"/>
      <c r="AM238" s="668"/>
      <c r="AN238" s="688"/>
      <c r="AO238" s="653"/>
      <c r="AP238" s="653"/>
      <c r="AQ238" s="653"/>
      <c r="AR238" s="653"/>
      <c r="AS238" s="653"/>
      <c r="AT238" s="680"/>
      <c r="AU238" s="658"/>
      <c r="AV238" s="658"/>
      <c r="AW238" s="668"/>
      <c r="AX238" s="668"/>
      <c r="AY238" s="679"/>
      <c r="AZ238" s="653"/>
      <c r="BA238" s="653"/>
      <c r="BB238" s="653"/>
      <c r="BC238" s="653"/>
      <c r="BD238" s="680"/>
      <c r="BE238" s="632"/>
      <c r="BF238" s="632"/>
      <c r="BG238" s="668"/>
      <c r="BH238" s="668"/>
    </row>
    <row r="239" spans="1:60" ht="14.25" customHeight="1">
      <c r="A239" s="640"/>
      <c r="B239" s="641"/>
      <c r="E239" s="641"/>
      <c r="F239" s="641"/>
      <c r="G239" s="632" t="s">
        <v>13</v>
      </c>
      <c r="H239" s="632"/>
      <c r="I239" s="668">
        <f>SUM(I237:J238)</f>
        <v>9000</v>
      </c>
      <c r="J239" s="668"/>
      <c r="K239" s="640"/>
      <c r="L239" s="641"/>
      <c r="M239" s="7"/>
      <c r="N239" s="7"/>
      <c r="O239" s="641"/>
      <c r="P239" s="641"/>
      <c r="Q239" s="632" t="s">
        <v>13</v>
      </c>
      <c r="R239" s="632"/>
      <c r="S239" s="668">
        <f>SUM(S237:T238)</f>
        <v>144000</v>
      </c>
      <c r="T239" s="668"/>
      <c r="U239" s="640"/>
      <c r="V239" s="641"/>
      <c r="Y239" s="641"/>
      <c r="Z239" s="641"/>
      <c r="AA239" s="632" t="s">
        <v>13</v>
      </c>
      <c r="AB239" s="632"/>
      <c r="AC239" s="668">
        <f>SUM(AC237:AD238)</f>
        <v>1800</v>
      </c>
      <c r="AD239" s="688"/>
      <c r="AE239" s="640"/>
      <c r="AF239" s="641"/>
      <c r="AG239" s="7"/>
      <c r="AH239" s="7"/>
      <c r="AI239" s="641"/>
      <c r="AJ239" s="641"/>
      <c r="AK239" s="632" t="s">
        <v>13</v>
      </c>
      <c r="AL239" s="632"/>
      <c r="AM239" s="668">
        <f>SUM(AM237:AN238)</f>
        <v>8550</v>
      </c>
      <c r="AN239" s="688"/>
      <c r="AO239" s="641"/>
      <c r="AP239" s="641"/>
      <c r="AQ239" s="7"/>
      <c r="AR239" s="7"/>
      <c r="AS239" s="641"/>
      <c r="AT239" s="641"/>
      <c r="AU239" s="658" t="s">
        <v>13</v>
      </c>
      <c r="AV239" s="658"/>
      <c r="AW239" s="668">
        <f>SUM(AW237:AX238)</f>
        <v>13500</v>
      </c>
      <c r="AX239" s="668"/>
      <c r="AY239" s="640"/>
      <c r="AZ239" s="641"/>
      <c r="BA239" s="7"/>
      <c r="BB239" s="7"/>
      <c r="BC239" s="641"/>
      <c r="BD239" s="641"/>
      <c r="BE239" s="632" t="s">
        <v>13</v>
      </c>
      <c r="BF239" s="632"/>
      <c r="BG239" s="668">
        <f>SUM(BG237:BH238)</f>
        <v>3600</v>
      </c>
      <c r="BH239" s="668"/>
    </row>
    <row r="240" spans="7:60" ht="6.75" customHeight="1">
      <c r="G240" s="678"/>
      <c r="H240" s="678"/>
      <c r="I240" s="726"/>
      <c r="J240" s="727"/>
      <c r="K240" s="76"/>
      <c r="L240" s="7"/>
      <c r="M240" s="7"/>
      <c r="N240" s="7"/>
      <c r="O240" s="7"/>
      <c r="P240" s="7"/>
      <c r="Q240" s="678"/>
      <c r="R240" s="678"/>
      <c r="S240" s="726"/>
      <c r="T240" s="727"/>
      <c r="AA240" s="678"/>
      <c r="AB240" s="678"/>
      <c r="AC240" s="726"/>
      <c r="AD240" s="726"/>
      <c r="AE240" s="76"/>
      <c r="AF240" s="7"/>
      <c r="AG240" s="7"/>
      <c r="AH240" s="7"/>
      <c r="AI240" s="7"/>
      <c r="AJ240" s="7"/>
      <c r="AK240" s="678"/>
      <c r="AL240" s="678"/>
      <c r="AM240" s="726"/>
      <c r="AN240" s="726"/>
      <c r="AO240" s="7"/>
      <c r="AP240" s="7"/>
      <c r="AQ240" s="7"/>
      <c r="AR240" s="7"/>
      <c r="AS240" s="7"/>
      <c r="AT240" s="7"/>
      <c r="AU240" s="777"/>
      <c r="AV240" s="777"/>
      <c r="AW240" s="726"/>
      <c r="AX240" s="727"/>
      <c r="AY240" s="76"/>
      <c r="AZ240" s="7"/>
      <c r="BA240" s="7"/>
      <c r="BB240" s="7"/>
      <c r="BC240" s="7"/>
      <c r="BD240" s="7"/>
      <c r="BE240" s="678"/>
      <c r="BF240" s="678"/>
      <c r="BG240" s="726"/>
      <c r="BH240" s="727"/>
    </row>
    <row r="241" spans="1:60" ht="18">
      <c r="A241" s="81" t="s">
        <v>39</v>
      </c>
      <c r="G241" s="51"/>
      <c r="H241" s="51"/>
      <c r="I241" s="42"/>
      <c r="J241" s="84"/>
      <c r="K241" s="81" t="s">
        <v>39</v>
      </c>
      <c r="L241" s="7"/>
      <c r="M241" s="7"/>
      <c r="N241" s="7"/>
      <c r="O241" s="7"/>
      <c r="P241" s="7"/>
      <c r="Q241" s="51"/>
      <c r="R241" s="51"/>
      <c r="S241" s="42"/>
      <c r="T241" s="84"/>
      <c r="U241" s="81" t="s">
        <v>39</v>
      </c>
      <c r="AA241" s="51"/>
      <c r="AB241" s="51"/>
      <c r="AC241" s="42"/>
      <c r="AD241" s="42"/>
      <c r="AE241" s="81" t="s">
        <v>39</v>
      </c>
      <c r="AF241" s="7"/>
      <c r="AG241" s="7"/>
      <c r="AH241" s="7"/>
      <c r="AI241" s="7"/>
      <c r="AJ241" s="7"/>
      <c r="AK241" s="51"/>
      <c r="AL241" s="51"/>
      <c r="AM241" s="42"/>
      <c r="AN241" s="42"/>
      <c r="AO241" s="82" t="s">
        <v>39</v>
      </c>
      <c r="AP241" s="7"/>
      <c r="AQ241" s="7"/>
      <c r="AR241" s="7"/>
      <c r="AS241" s="7"/>
      <c r="AT241" s="7"/>
      <c r="AU241" s="103"/>
      <c r="AV241" s="103"/>
      <c r="AW241" s="42"/>
      <c r="AX241" s="84"/>
      <c r="AY241" s="81" t="s">
        <v>39</v>
      </c>
      <c r="AZ241" s="7"/>
      <c r="BA241" s="7"/>
      <c r="BB241" s="7"/>
      <c r="BC241" s="7"/>
      <c r="BD241" s="7"/>
      <c r="BE241" s="51"/>
      <c r="BF241" s="51"/>
      <c r="BG241" s="42"/>
      <c r="BH241" s="84"/>
    </row>
    <row r="242" spans="1:60" ht="15.75">
      <c r="A242" s="642" t="s">
        <v>26</v>
      </c>
      <c r="B242" s="642"/>
      <c r="C242" s="642"/>
      <c r="D242" s="642"/>
      <c r="E242" s="642"/>
      <c r="F242" s="642"/>
      <c r="G242" s="642" t="s">
        <v>40</v>
      </c>
      <c r="H242" s="642"/>
      <c r="I242" s="656" t="s">
        <v>11</v>
      </c>
      <c r="J242" s="656"/>
      <c r="K242" s="642" t="s">
        <v>26</v>
      </c>
      <c r="L242" s="642"/>
      <c r="M242" s="642"/>
      <c r="N242" s="642"/>
      <c r="O242" s="642"/>
      <c r="P242" s="642"/>
      <c r="Q242" s="642" t="s">
        <v>40</v>
      </c>
      <c r="R242" s="642"/>
      <c r="S242" s="656" t="s">
        <v>11</v>
      </c>
      <c r="T242" s="656"/>
      <c r="U242" s="642" t="s">
        <v>26</v>
      </c>
      <c r="V242" s="642"/>
      <c r="W242" s="642"/>
      <c r="X242" s="642"/>
      <c r="Y242" s="642"/>
      <c r="Z242" s="642"/>
      <c r="AA242" s="642" t="s">
        <v>40</v>
      </c>
      <c r="AB242" s="642"/>
      <c r="AC242" s="656" t="s">
        <v>11</v>
      </c>
      <c r="AD242" s="765"/>
      <c r="AE242" s="642" t="s">
        <v>26</v>
      </c>
      <c r="AF242" s="642"/>
      <c r="AG242" s="642"/>
      <c r="AH242" s="642"/>
      <c r="AI242" s="642"/>
      <c r="AJ242" s="642"/>
      <c r="AK242" s="642" t="s">
        <v>40</v>
      </c>
      <c r="AL242" s="642"/>
      <c r="AM242" s="656" t="s">
        <v>11</v>
      </c>
      <c r="AN242" s="765"/>
      <c r="AO242" s="778" t="s">
        <v>26</v>
      </c>
      <c r="AP242" s="642"/>
      <c r="AQ242" s="642"/>
      <c r="AR242" s="642"/>
      <c r="AS242" s="642"/>
      <c r="AT242" s="642"/>
      <c r="AU242" s="661" t="s">
        <v>40</v>
      </c>
      <c r="AV242" s="661"/>
      <c r="AW242" s="656" t="s">
        <v>11</v>
      </c>
      <c r="AX242" s="656"/>
      <c r="AY242" s="642" t="s">
        <v>26</v>
      </c>
      <c r="AZ242" s="642"/>
      <c r="BA242" s="642"/>
      <c r="BB242" s="642"/>
      <c r="BC242" s="642"/>
      <c r="BD242" s="642"/>
      <c r="BE242" s="642" t="s">
        <v>40</v>
      </c>
      <c r="BF242" s="642"/>
      <c r="BG242" s="656" t="s">
        <v>11</v>
      </c>
      <c r="BH242" s="656"/>
    </row>
    <row r="243" spans="1:60" ht="14.25" customHeight="1">
      <c r="A243" s="648" t="s">
        <v>149</v>
      </c>
      <c r="B243" s="648"/>
      <c r="C243" s="648"/>
      <c r="D243" s="648"/>
      <c r="E243" s="648"/>
      <c r="F243" s="692"/>
      <c r="G243" s="720">
        <f>$G$47</f>
        <v>0.25</v>
      </c>
      <c r="H243" s="720"/>
      <c r="I243" s="721">
        <f>(I239+I233+I226+I216)*G243</f>
        <v>2362.5</v>
      </c>
      <c r="J243" s="721"/>
      <c r="K243" s="648" t="s">
        <v>149</v>
      </c>
      <c r="L243" s="648"/>
      <c r="M243" s="648"/>
      <c r="N243" s="648"/>
      <c r="O243" s="648"/>
      <c r="P243" s="692"/>
      <c r="Q243" s="720">
        <f>$G$47</f>
        <v>0.25</v>
      </c>
      <c r="R243" s="720"/>
      <c r="S243" s="721">
        <f>(S239+S233+S226+S216)*Q243</f>
        <v>520051.375</v>
      </c>
      <c r="T243" s="721"/>
      <c r="U243" s="648" t="s">
        <v>149</v>
      </c>
      <c r="V243" s="648"/>
      <c r="W243" s="648"/>
      <c r="X243" s="648"/>
      <c r="Y243" s="648"/>
      <c r="Z243" s="692"/>
      <c r="AA243" s="720">
        <f>$G$47</f>
        <v>0.25</v>
      </c>
      <c r="AB243" s="720"/>
      <c r="AC243" s="721">
        <f>(AC239+AC233+AC226+AC216)*AA243</f>
        <v>1262.5</v>
      </c>
      <c r="AD243" s="646"/>
      <c r="AE243" s="648" t="s">
        <v>149</v>
      </c>
      <c r="AF243" s="648"/>
      <c r="AG243" s="648"/>
      <c r="AH243" s="648"/>
      <c r="AI243" s="648"/>
      <c r="AJ243" s="692"/>
      <c r="AK243" s="720">
        <f>$G$47</f>
        <v>0.25</v>
      </c>
      <c r="AL243" s="720"/>
      <c r="AM243" s="721">
        <f>(AM239+AM233+AM226+AM216)*AK243</f>
        <v>15387.5</v>
      </c>
      <c r="AN243" s="646"/>
      <c r="AO243" s="693" t="s">
        <v>149</v>
      </c>
      <c r="AP243" s="648"/>
      <c r="AQ243" s="648"/>
      <c r="AR243" s="648"/>
      <c r="AS243" s="648"/>
      <c r="AT243" s="692"/>
      <c r="AU243" s="720">
        <f>$G$47</f>
        <v>0.25</v>
      </c>
      <c r="AV243" s="720"/>
      <c r="AW243" s="721">
        <f>(AW239+AW233+AW226+AW216)*AU243</f>
        <v>11379.375</v>
      </c>
      <c r="AX243" s="721"/>
      <c r="AY243" s="648" t="s">
        <v>149</v>
      </c>
      <c r="AZ243" s="648"/>
      <c r="BA243" s="648"/>
      <c r="BB243" s="648"/>
      <c r="BC243" s="648"/>
      <c r="BD243" s="692"/>
      <c r="BE243" s="720">
        <f>$G$47</f>
        <v>0.25</v>
      </c>
      <c r="BF243" s="720"/>
      <c r="BG243" s="721">
        <f>(BG239+BG233+BG226+BG216)*BE243</f>
        <v>3203.75</v>
      </c>
      <c r="BH243" s="721"/>
    </row>
    <row r="244" spans="1:60" ht="14.25" customHeight="1">
      <c r="A244" s="659"/>
      <c r="B244" s="660"/>
      <c r="C244" s="660"/>
      <c r="D244" s="660"/>
      <c r="E244" s="660"/>
      <c r="F244" s="660"/>
      <c r="G244" s="632" t="s">
        <v>13</v>
      </c>
      <c r="H244" s="632"/>
      <c r="I244" s="668">
        <f>I243</f>
        <v>2362.5</v>
      </c>
      <c r="J244" s="668"/>
      <c r="K244" s="659"/>
      <c r="L244" s="660"/>
      <c r="M244" s="660"/>
      <c r="N244" s="660"/>
      <c r="O244" s="660"/>
      <c r="P244" s="660"/>
      <c r="Q244" s="632" t="s">
        <v>13</v>
      </c>
      <c r="R244" s="632"/>
      <c r="S244" s="668">
        <f>S243</f>
        <v>520051.375</v>
      </c>
      <c r="T244" s="668"/>
      <c r="U244" s="659"/>
      <c r="V244" s="660"/>
      <c r="W244" s="660"/>
      <c r="X244" s="660"/>
      <c r="Y244" s="660"/>
      <c r="Z244" s="660"/>
      <c r="AA244" s="632" t="s">
        <v>13</v>
      </c>
      <c r="AB244" s="632"/>
      <c r="AC244" s="668">
        <f>AC243</f>
        <v>1262.5</v>
      </c>
      <c r="AD244" s="688"/>
      <c r="AE244" s="659"/>
      <c r="AF244" s="660"/>
      <c r="AG244" s="660"/>
      <c r="AH244" s="660"/>
      <c r="AI244" s="660"/>
      <c r="AJ244" s="660"/>
      <c r="AK244" s="632" t="s">
        <v>13</v>
      </c>
      <c r="AL244" s="632"/>
      <c r="AM244" s="668">
        <f>AM243</f>
        <v>15387.5</v>
      </c>
      <c r="AN244" s="688"/>
      <c r="AO244" s="660"/>
      <c r="AP244" s="660"/>
      <c r="AQ244" s="660"/>
      <c r="AR244" s="660"/>
      <c r="AS244" s="660"/>
      <c r="AT244" s="660"/>
      <c r="AU244" s="658" t="s">
        <v>13</v>
      </c>
      <c r="AV244" s="658"/>
      <c r="AW244" s="668">
        <f>AW243</f>
        <v>11379.375</v>
      </c>
      <c r="AX244" s="668"/>
      <c r="AY244" s="659"/>
      <c r="AZ244" s="660"/>
      <c r="BA244" s="660"/>
      <c r="BB244" s="660"/>
      <c r="BC244" s="660"/>
      <c r="BD244" s="660"/>
      <c r="BE244" s="632" t="s">
        <v>13</v>
      </c>
      <c r="BF244" s="632"/>
      <c r="BG244" s="668">
        <f>BG243</f>
        <v>3203.75</v>
      </c>
      <c r="BH244" s="668"/>
    </row>
    <row r="245" spans="1:60" ht="14.25" customHeight="1">
      <c r="A245" s="659"/>
      <c r="B245" s="660"/>
      <c r="C245" s="660"/>
      <c r="D245" s="660"/>
      <c r="E245" s="660"/>
      <c r="F245" s="660"/>
      <c r="G245" s="665"/>
      <c r="H245" s="665"/>
      <c r="I245" s="666"/>
      <c r="J245" s="667"/>
      <c r="K245" s="659"/>
      <c r="L245" s="660"/>
      <c r="M245" s="660"/>
      <c r="N245" s="660"/>
      <c r="O245" s="660"/>
      <c r="P245" s="660"/>
      <c r="Q245" s="665"/>
      <c r="R245" s="665"/>
      <c r="S245" s="666"/>
      <c r="T245" s="667"/>
      <c r="U245" s="659"/>
      <c r="V245" s="660"/>
      <c r="W245" s="660"/>
      <c r="X245" s="660"/>
      <c r="Y245" s="660"/>
      <c r="Z245" s="660"/>
      <c r="AA245" s="665"/>
      <c r="AB245" s="665"/>
      <c r="AC245" s="666"/>
      <c r="AD245" s="666"/>
      <c r="AE245" s="659"/>
      <c r="AF245" s="660"/>
      <c r="AG245" s="660"/>
      <c r="AH245" s="660"/>
      <c r="AI245" s="660"/>
      <c r="AJ245" s="660"/>
      <c r="AK245" s="665"/>
      <c r="AL245" s="665"/>
      <c r="AM245" s="666"/>
      <c r="AN245" s="666"/>
      <c r="AO245" s="660"/>
      <c r="AP245" s="660"/>
      <c r="AQ245" s="660"/>
      <c r="AR245" s="660"/>
      <c r="AS245" s="660"/>
      <c r="AT245" s="660"/>
      <c r="AU245" s="774"/>
      <c r="AV245" s="774"/>
      <c r="AW245" s="666"/>
      <c r="AX245" s="667"/>
      <c r="AY245" s="659"/>
      <c r="AZ245" s="660"/>
      <c r="BA245" s="660"/>
      <c r="BB245" s="660"/>
      <c r="BC245" s="660"/>
      <c r="BD245" s="660"/>
      <c r="BE245" s="665"/>
      <c r="BF245" s="665"/>
      <c r="BG245" s="666"/>
      <c r="BH245" s="667"/>
    </row>
    <row r="246" spans="1:60" ht="14.25" customHeight="1">
      <c r="A246" s="632" t="s">
        <v>150</v>
      </c>
      <c r="B246" s="632"/>
      <c r="C246" s="632"/>
      <c r="D246" s="632"/>
      <c r="E246" s="632"/>
      <c r="F246" s="632"/>
      <c r="G246" s="632"/>
      <c r="H246" s="632"/>
      <c r="I246" s="668">
        <f>'CONTENIDO GENERAL'!F16</f>
        <v>40351.5</v>
      </c>
      <c r="J246" s="668"/>
      <c r="K246" s="632" t="s">
        <v>150</v>
      </c>
      <c r="L246" s="632"/>
      <c r="M246" s="632"/>
      <c r="N246" s="632"/>
      <c r="O246" s="632"/>
      <c r="P246" s="632"/>
      <c r="Q246" s="632"/>
      <c r="R246" s="632"/>
      <c r="S246" s="668">
        <f>S244+S239+S233+S226+S216</f>
        <v>2600256.875</v>
      </c>
      <c r="T246" s="668"/>
      <c r="U246" s="632" t="s">
        <v>150</v>
      </c>
      <c r="V246" s="632"/>
      <c r="W246" s="632"/>
      <c r="X246" s="632"/>
      <c r="Y246" s="632"/>
      <c r="Z246" s="632"/>
      <c r="AA246" s="632"/>
      <c r="AB246" s="632"/>
      <c r="AC246" s="668">
        <f>'[3]Hoja1'!$L$55</f>
        <v>4831</v>
      </c>
      <c r="AD246" s="688"/>
      <c r="AE246" s="632" t="s">
        <v>150</v>
      </c>
      <c r="AF246" s="632"/>
      <c r="AG246" s="632"/>
      <c r="AH246" s="632"/>
      <c r="AI246" s="632"/>
      <c r="AJ246" s="632"/>
      <c r="AK246" s="632"/>
      <c r="AL246" s="632"/>
      <c r="AM246" s="668">
        <f>AM244+AM239+AM233+AM226+AM216</f>
        <v>76937.5</v>
      </c>
      <c r="AN246" s="688"/>
      <c r="AO246" s="680" t="s">
        <v>150</v>
      </c>
      <c r="AP246" s="632"/>
      <c r="AQ246" s="632"/>
      <c r="AR246" s="632"/>
      <c r="AS246" s="632"/>
      <c r="AT246" s="632"/>
      <c r="AU246" s="632"/>
      <c r="AV246" s="632"/>
      <c r="AW246" s="668">
        <f>AW244+AW239+AW233+AW226</f>
        <v>56221.875</v>
      </c>
      <c r="AX246" s="668"/>
      <c r="AY246" s="632" t="s">
        <v>150</v>
      </c>
      <c r="AZ246" s="632"/>
      <c r="BA246" s="632"/>
      <c r="BB246" s="632"/>
      <c r="BC246" s="632"/>
      <c r="BD246" s="632"/>
      <c r="BE246" s="632"/>
      <c r="BF246" s="632"/>
      <c r="BG246" s="668">
        <f>BG244+BG239+BG233+BG226+BG216</f>
        <v>16018.75</v>
      </c>
      <c r="BH246" s="668"/>
    </row>
    <row r="247" spans="1:60" ht="20.25" customHeight="1">
      <c r="A247" s="710" t="s">
        <v>16</v>
      </c>
      <c r="B247" s="711"/>
      <c r="C247" s="711"/>
      <c r="D247" s="711"/>
      <c r="E247" s="711"/>
      <c r="F247" s="711"/>
      <c r="G247" s="711"/>
      <c r="H247" s="711"/>
      <c r="I247" s="711"/>
      <c r="J247" s="718"/>
      <c r="K247" s="710" t="s">
        <v>16</v>
      </c>
      <c r="L247" s="711"/>
      <c r="M247" s="711"/>
      <c r="N247" s="711"/>
      <c r="O247" s="711"/>
      <c r="P247" s="711"/>
      <c r="Q247" s="711"/>
      <c r="R247" s="711"/>
      <c r="S247" s="711"/>
      <c r="T247" s="718"/>
      <c r="U247" s="710" t="s">
        <v>16</v>
      </c>
      <c r="V247" s="711"/>
      <c r="W247" s="711"/>
      <c r="X247" s="711"/>
      <c r="Y247" s="711"/>
      <c r="Z247" s="711"/>
      <c r="AA247" s="711"/>
      <c r="AB247" s="711"/>
      <c r="AC247" s="711"/>
      <c r="AD247" s="711"/>
      <c r="AE247" s="775"/>
      <c r="AF247" s="775"/>
      <c r="AG247" s="775"/>
      <c r="AH247" s="775"/>
      <c r="AI247" s="775"/>
      <c r="AJ247" s="775"/>
      <c r="AK247" s="775"/>
      <c r="AL247" s="775"/>
      <c r="AM247" s="775"/>
      <c r="AN247" s="775"/>
      <c r="AO247" s="711" t="s">
        <v>16</v>
      </c>
      <c r="AP247" s="711"/>
      <c r="AQ247" s="711"/>
      <c r="AR247" s="711"/>
      <c r="AS247" s="711"/>
      <c r="AT247" s="711"/>
      <c r="AU247" s="711"/>
      <c r="AV247" s="711"/>
      <c r="AW247" s="711"/>
      <c r="AX247" s="718"/>
      <c r="AY247" s="775"/>
      <c r="AZ247" s="775"/>
      <c r="BA247" s="775"/>
      <c r="BB247" s="775"/>
      <c r="BC247" s="775"/>
      <c r="BD247" s="775"/>
      <c r="BE247" s="775"/>
      <c r="BF247" s="775"/>
      <c r="BG247" s="775"/>
      <c r="BH247" s="775"/>
    </row>
    <row r="248" spans="1:60" s="6" customFormat="1" ht="8.25" customHeight="1">
      <c r="A248" s="75"/>
      <c r="B248" s="11"/>
      <c r="C248" s="11"/>
      <c r="D248" s="11"/>
      <c r="E248" s="11"/>
      <c r="F248" s="11"/>
      <c r="G248" s="11"/>
      <c r="H248" s="11"/>
      <c r="I248" s="72"/>
      <c r="J248" s="89"/>
      <c r="K248" s="75"/>
      <c r="L248" s="11"/>
      <c r="M248" s="11"/>
      <c r="N248" s="11"/>
      <c r="O248" s="11"/>
      <c r="P248" s="11"/>
      <c r="Q248" s="11"/>
      <c r="R248" s="11"/>
      <c r="S248" s="11"/>
      <c r="T248" s="57"/>
      <c r="U248" s="75"/>
      <c r="V248" s="11"/>
      <c r="W248" s="11"/>
      <c r="X248" s="11"/>
      <c r="Y248" s="11"/>
      <c r="Z248" s="11"/>
      <c r="AA248" s="11"/>
      <c r="AB248" s="11"/>
      <c r="AC248" s="11"/>
      <c r="AD248" s="11"/>
      <c r="AE248" s="68"/>
      <c r="AF248" s="68"/>
      <c r="AG248" s="68"/>
      <c r="AH248" s="68"/>
      <c r="AI248" s="68"/>
      <c r="AJ248" s="68"/>
      <c r="AK248" s="68"/>
      <c r="AL248" s="68"/>
      <c r="AM248" s="68"/>
      <c r="AN248" s="68"/>
      <c r="AO248" s="11"/>
      <c r="AP248" s="11"/>
      <c r="AQ248" s="11"/>
      <c r="AR248" s="11"/>
      <c r="AS248" s="11"/>
      <c r="AT248" s="11"/>
      <c r="AU248" s="55"/>
      <c r="AV248" s="55"/>
      <c r="AW248" s="11"/>
      <c r="AX248" s="57"/>
      <c r="AY248" s="68"/>
      <c r="AZ248" s="68"/>
      <c r="BA248" s="68"/>
      <c r="BB248" s="68"/>
      <c r="BC248" s="68"/>
      <c r="BD248" s="68"/>
      <c r="BE248" s="68"/>
      <c r="BF248" s="68"/>
      <c r="BG248" s="68"/>
      <c r="BH248" s="68"/>
    </row>
    <row r="249" spans="1:60" ht="14.25" customHeight="1">
      <c r="A249" s="691" t="s">
        <v>4</v>
      </c>
      <c r="B249" s="691"/>
      <c r="C249" s="632" t="str">
        <f>$C$3</f>
        <v>READECUACIÓN SEDE SERVICIOS GENERALES</v>
      </c>
      <c r="D249" s="632"/>
      <c r="E249" s="632"/>
      <c r="F249" s="632"/>
      <c r="G249" s="632"/>
      <c r="H249" s="632"/>
      <c r="I249" s="632"/>
      <c r="J249" s="632"/>
      <c r="K249" s="691" t="s">
        <v>4</v>
      </c>
      <c r="L249" s="691"/>
      <c r="M249" s="632" t="str">
        <f>$C$3</f>
        <v>READECUACIÓN SEDE SERVICIOS GENERALES</v>
      </c>
      <c r="N249" s="632"/>
      <c r="O249" s="632"/>
      <c r="P249" s="632"/>
      <c r="Q249" s="632"/>
      <c r="R249" s="632"/>
      <c r="S249" s="632"/>
      <c r="T249" s="632"/>
      <c r="U249" s="691" t="s">
        <v>4</v>
      </c>
      <c r="V249" s="691"/>
      <c r="W249" s="632" t="str">
        <f>$C$3</f>
        <v>READECUACIÓN SEDE SERVICIOS GENERALES</v>
      </c>
      <c r="X249" s="632"/>
      <c r="Y249" s="632"/>
      <c r="Z249" s="632"/>
      <c r="AA249" s="632"/>
      <c r="AB249" s="632"/>
      <c r="AC249" s="632"/>
      <c r="AD249" s="679"/>
      <c r="AE249" s="784"/>
      <c r="AF249" s="784"/>
      <c r="AG249" s="660"/>
      <c r="AH249" s="660"/>
      <c r="AI249" s="660"/>
      <c r="AJ249" s="660"/>
      <c r="AK249" s="660"/>
      <c r="AL249" s="660"/>
      <c r="AM249" s="660"/>
      <c r="AN249" s="660"/>
      <c r="AO249" s="651" t="s">
        <v>4</v>
      </c>
      <c r="AP249" s="691"/>
      <c r="AQ249" s="632" t="str">
        <f>$C$3</f>
        <v>READECUACIÓN SEDE SERVICIOS GENERALES</v>
      </c>
      <c r="AR249" s="632"/>
      <c r="AS249" s="632"/>
      <c r="AT249" s="632"/>
      <c r="AU249" s="632"/>
      <c r="AV249" s="632"/>
      <c r="AW249" s="632"/>
      <c r="AX249" s="632"/>
      <c r="AY249" s="784"/>
      <c r="AZ249" s="784"/>
      <c r="BA249" s="660"/>
      <c r="BB249" s="660"/>
      <c r="BC249" s="660"/>
      <c r="BD249" s="660"/>
      <c r="BE249" s="660"/>
      <c r="BF249" s="660"/>
      <c r="BG249" s="660"/>
      <c r="BH249" s="660"/>
    </row>
    <row r="250" spans="1:60" ht="14.25" customHeight="1">
      <c r="A250" s="691" t="s">
        <v>5</v>
      </c>
      <c r="B250" s="691"/>
      <c r="C250" s="632" t="str">
        <f>$C$4</f>
        <v>UNIVERSIDAD DEL CAUCA -SERVICIOS GENERALES</v>
      </c>
      <c r="D250" s="632"/>
      <c r="E250" s="632"/>
      <c r="F250" s="632"/>
      <c r="G250" s="632"/>
      <c r="H250" s="632"/>
      <c r="I250" s="632"/>
      <c r="J250" s="632"/>
      <c r="K250" s="691" t="s">
        <v>5</v>
      </c>
      <c r="L250" s="691"/>
      <c r="M250" s="632" t="str">
        <f>$C$4</f>
        <v>UNIVERSIDAD DEL CAUCA -SERVICIOS GENERALES</v>
      </c>
      <c r="N250" s="632"/>
      <c r="O250" s="632"/>
      <c r="P250" s="632"/>
      <c r="Q250" s="632"/>
      <c r="R250" s="632"/>
      <c r="S250" s="632"/>
      <c r="T250" s="632"/>
      <c r="U250" s="691" t="s">
        <v>5</v>
      </c>
      <c r="V250" s="691"/>
      <c r="W250" s="632" t="str">
        <f>$C$4</f>
        <v>UNIVERSIDAD DEL CAUCA -SERVICIOS GENERALES</v>
      </c>
      <c r="X250" s="632"/>
      <c r="Y250" s="632"/>
      <c r="Z250" s="632"/>
      <c r="AA250" s="632"/>
      <c r="AB250" s="632"/>
      <c r="AC250" s="632"/>
      <c r="AD250" s="679"/>
      <c r="AE250" s="784"/>
      <c r="AF250" s="784"/>
      <c r="AG250" s="660"/>
      <c r="AH250" s="660"/>
      <c r="AI250" s="660"/>
      <c r="AJ250" s="660"/>
      <c r="AK250" s="660"/>
      <c r="AL250" s="660"/>
      <c r="AM250" s="660"/>
      <c r="AN250" s="660"/>
      <c r="AO250" s="651" t="s">
        <v>5</v>
      </c>
      <c r="AP250" s="691"/>
      <c r="AQ250" s="632" t="str">
        <f>$C$4</f>
        <v>UNIVERSIDAD DEL CAUCA -SERVICIOS GENERALES</v>
      </c>
      <c r="AR250" s="632"/>
      <c r="AS250" s="632"/>
      <c r="AT250" s="632"/>
      <c r="AU250" s="632"/>
      <c r="AV250" s="632"/>
      <c r="AW250" s="632"/>
      <c r="AX250" s="632"/>
      <c r="AY250" s="784"/>
      <c r="AZ250" s="784"/>
      <c r="BA250" s="660"/>
      <c r="BB250" s="660"/>
      <c r="BC250" s="660"/>
      <c r="BD250" s="660"/>
      <c r="BE250" s="660"/>
      <c r="BF250" s="660"/>
      <c r="BG250" s="660"/>
      <c r="BH250" s="660"/>
    </row>
    <row r="251" spans="1:60" ht="14.25" customHeight="1">
      <c r="A251" s="691" t="s">
        <v>17</v>
      </c>
      <c r="B251" s="691"/>
      <c r="C251" s="632" t="str">
        <f>$C$5</f>
        <v>UNIVERSIDAD DEL CAUCA</v>
      </c>
      <c r="D251" s="632"/>
      <c r="E251" s="632"/>
      <c r="F251" s="632"/>
      <c r="G251" s="632"/>
      <c r="H251" s="632"/>
      <c r="I251" s="632"/>
      <c r="J251" s="632"/>
      <c r="K251" s="691" t="s">
        <v>17</v>
      </c>
      <c r="L251" s="691"/>
      <c r="M251" s="632" t="str">
        <f>$C$5</f>
        <v>UNIVERSIDAD DEL CAUCA</v>
      </c>
      <c r="N251" s="632"/>
      <c r="O251" s="632"/>
      <c r="P251" s="632"/>
      <c r="Q251" s="632"/>
      <c r="R251" s="632"/>
      <c r="S251" s="632"/>
      <c r="T251" s="632"/>
      <c r="U251" s="691" t="s">
        <v>17</v>
      </c>
      <c r="V251" s="691"/>
      <c r="W251" s="632" t="str">
        <f>$C$5</f>
        <v>UNIVERSIDAD DEL CAUCA</v>
      </c>
      <c r="X251" s="632"/>
      <c r="Y251" s="632"/>
      <c r="Z251" s="632"/>
      <c r="AA251" s="632"/>
      <c r="AB251" s="632"/>
      <c r="AC251" s="632"/>
      <c r="AD251" s="679"/>
      <c r="AE251" s="784"/>
      <c r="AF251" s="784"/>
      <c r="AG251" s="660"/>
      <c r="AH251" s="660"/>
      <c r="AI251" s="660"/>
      <c r="AJ251" s="660"/>
      <c r="AK251" s="660"/>
      <c r="AL251" s="660"/>
      <c r="AM251" s="660"/>
      <c r="AN251" s="660"/>
      <c r="AO251" s="651" t="s">
        <v>17</v>
      </c>
      <c r="AP251" s="691"/>
      <c r="AQ251" s="632" t="str">
        <f>$C$5</f>
        <v>UNIVERSIDAD DEL CAUCA</v>
      </c>
      <c r="AR251" s="632"/>
      <c r="AS251" s="632"/>
      <c r="AT251" s="632"/>
      <c r="AU251" s="632"/>
      <c r="AV251" s="632"/>
      <c r="AW251" s="632"/>
      <c r="AX251" s="632"/>
      <c r="AY251" s="784"/>
      <c r="AZ251" s="784"/>
      <c r="BA251" s="660"/>
      <c r="BB251" s="660"/>
      <c r="BC251" s="660"/>
      <c r="BD251" s="660"/>
      <c r="BE251" s="660"/>
      <c r="BF251" s="660"/>
      <c r="BG251" s="660"/>
      <c r="BH251" s="660"/>
    </row>
    <row r="252" spans="1:60" ht="14.25" customHeight="1">
      <c r="A252" s="677" t="s">
        <v>18</v>
      </c>
      <c r="B252" s="651"/>
      <c r="C252" s="679" t="str">
        <f>$C$6</f>
        <v>ING. JOHN JAIRO LEDEZMA SOLANO</v>
      </c>
      <c r="D252" s="653"/>
      <c r="E252" s="653"/>
      <c r="F252" s="653"/>
      <c r="G252" s="653"/>
      <c r="H252" s="653"/>
      <c r="I252" s="653"/>
      <c r="J252" s="680"/>
      <c r="K252" s="677" t="s">
        <v>18</v>
      </c>
      <c r="L252" s="651"/>
      <c r="M252" s="679" t="str">
        <f>$C$6</f>
        <v>ING. JOHN JAIRO LEDEZMA SOLANO</v>
      </c>
      <c r="N252" s="653"/>
      <c r="O252" s="653"/>
      <c r="P252" s="653"/>
      <c r="Q252" s="653"/>
      <c r="R252" s="653"/>
      <c r="S252" s="653"/>
      <c r="T252" s="680"/>
      <c r="U252" s="677" t="s">
        <v>18</v>
      </c>
      <c r="V252" s="651"/>
      <c r="W252" s="679" t="str">
        <f>$C$6</f>
        <v>ING. JOHN JAIRO LEDEZMA SOLANO</v>
      </c>
      <c r="X252" s="653"/>
      <c r="Y252" s="653"/>
      <c r="Z252" s="653"/>
      <c r="AA252" s="653"/>
      <c r="AB252" s="653"/>
      <c r="AC252" s="653"/>
      <c r="AD252" s="653"/>
      <c r="AE252" s="784"/>
      <c r="AF252" s="784"/>
      <c r="AG252" s="660"/>
      <c r="AH252" s="660"/>
      <c r="AI252" s="660"/>
      <c r="AJ252" s="660"/>
      <c r="AK252" s="660"/>
      <c r="AL252" s="660"/>
      <c r="AM252" s="660"/>
      <c r="AN252" s="660"/>
      <c r="AO252" s="650" t="s">
        <v>18</v>
      </c>
      <c r="AP252" s="651"/>
      <c r="AQ252" s="679" t="str">
        <f>$C$6</f>
        <v>ING. JOHN JAIRO LEDEZMA SOLANO</v>
      </c>
      <c r="AR252" s="653"/>
      <c r="AS252" s="653"/>
      <c r="AT252" s="653"/>
      <c r="AU252" s="653"/>
      <c r="AV252" s="653"/>
      <c r="AW252" s="653"/>
      <c r="AX252" s="680"/>
      <c r="AY252" s="784"/>
      <c r="AZ252" s="784"/>
      <c r="BA252" s="660"/>
      <c r="BB252" s="660"/>
      <c r="BC252" s="660"/>
      <c r="BD252" s="660"/>
      <c r="BE252" s="660"/>
      <c r="BF252" s="660"/>
      <c r="BG252" s="660"/>
      <c r="BH252" s="660"/>
    </row>
    <row r="253" spans="1:60" ht="14.25" customHeight="1">
      <c r="A253" s="691" t="s">
        <v>6</v>
      </c>
      <c r="B253" s="691"/>
      <c r="C253" s="713" t="str">
        <f>$C$7</f>
        <v>FEBRERO DE 2011</v>
      </c>
      <c r="D253" s="714"/>
      <c r="E253" s="714"/>
      <c r="F253" s="712" t="str">
        <f>$F$7</f>
        <v>MP 19202-128892 CAU</v>
      </c>
      <c r="G253" s="712"/>
      <c r="H253" s="712"/>
      <c r="I253" s="712"/>
      <c r="J253" s="712"/>
      <c r="K253" s="691" t="s">
        <v>6</v>
      </c>
      <c r="L253" s="691"/>
      <c r="M253" s="713" t="str">
        <f>$C$7</f>
        <v>FEBRERO DE 2011</v>
      </c>
      <c r="N253" s="714"/>
      <c r="O253" s="714"/>
      <c r="P253" s="712" t="str">
        <f>$F$7</f>
        <v>MP 19202-128892 CAU</v>
      </c>
      <c r="Q253" s="712"/>
      <c r="R253" s="712"/>
      <c r="S253" s="712"/>
      <c r="T253" s="712"/>
      <c r="U253" s="691" t="s">
        <v>6</v>
      </c>
      <c r="V253" s="691"/>
      <c r="W253" s="713" t="str">
        <f>$C$7</f>
        <v>FEBRERO DE 2011</v>
      </c>
      <c r="X253" s="714"/>
      <c r="Y253" s="714"/>
      <c r="Z253" s="712" t="str">
        <f>$F$7</f>
        <v>MP 19202-128892 CAU</v>
      </c>
      <c r="AA253" s="712"/>
      <c r="AB253" s="712"/>
      <c r="AC253" s="712"/>
      <c r="AD253" s="713"/>
      <c r="AE253" s="784"/>
      <c r="AF253" s="784"/>
      <c r="AG253" s="780"/>
      <c r="AH253" s="780"/>
      <c r="AI253" s="780"/>
      <c r="AJ253" s="780"/>
      <c r="AK253" s="780"/>
      <c r="AL253" s="780"/>
      <c r="AM253" s="780"/>
      <c r="AN253" s="780"/>
      <c r="AO253" s="651" t="s">
        <v>6</v>
      </c>
      <c r="AP253" s="691"/>
      <c r="AQ253" s="713" t="str">
        <f>$C$7</f>
        <v>FEBRERO DE 2011</v>
      </c>
      <c r="AR253" s="714"/>
      <c r="AS253" s="714"/>
      <c r="AT253" s="712" t="str">
        <f>$F$7</f>
        <v>MP 19202-128892 CAU</v>
      </c>
      <c r="AU253" s="712"/>
      <c r="AV253" s="712"/>
      <c r="AW253" s="712"/>
      <c r="AX253" s="712"/>
      <c r="AY253" s="784"/>
      <c r="AZ253" s="784"/>
      <c r="BA253" s="780"/>
      <c r="BB253" s="780"/>
      <c r="BC253" s="780"/>
      <c r="BD253" s="780"/>
      <c r="BE253" s="780"/>
      <c r="BF253" s="780"/>
      <c r="BG253" s="780"/>
      <c r="BH253" s="780"/>
    </row>
    <row r="254" spans="2:60" ht="4.5" customHeight="1">
      <c r="B254" s="77"/>
      <c r="C254" s="77"/>
      <c r="D254" s="77"/>
      <c r="E254" s="77"/>
      <c r="F254" s="77"/>
      <c r="G254" s="77"/>
      <c r="K254" s="76"/>
      <c r="L254" s="77"/>
      <c r="M254" s="77"/>
      <c r="N254" s="77"/>
      <c r="O254" s="77"/>
      <c r="P254" s="77"/>
      <c r="Q254" s="77"/>
      <c r="R254" s="7"/>
      <c r="S254" s="7"/>
      <c r="T254" s="111"/>
      <c r="V254" s="77"/>
      <c r="W254" s="77"/>
      <c r="X254" s="77"/>
      <c r="Y254" s="77"/>
      <c r="Z254" s="77"/>
      <c r="AA254" s="77"/>
      <c r="AB254" s="7"/>
      <c r="AD254" s="7"/>
      <c r="AE254" s="67"/>
      <c r="AF254" s="69"/>
      <c r="AG254" s="69"/>
      <c r="AH254" s="69"/>
      <c r="AI254" s="69"/>
      <c r="AJ254" s="69"/>
      <c r="AK254" s="69"/>
      <c r="AL254" s="67"/>
      <c r="AM254" s="67"/>
      <c r="AN254" s="67"/>
      <c r="AO254" s="7"/>
      <c r="AP254" s="77"/>
      <c r="AQ254" s="77"/>
      <c r="AR254" s="77"/>
      <c r="AS254" s="77"/>
      <c r="AT254" s="77"/>
      <c r="AU254" s="109"/>
      <c r="AV254" s="110"/>
      <c r="AW254" s="7"/>
      <c r="AX254" s="111"/>
      <c r="AY254" s="67"/>
      <c r="AZ254" s="69"/>
      <c r="BA254" s="69"/>
      <c r="BB254" s="69"/>
      <c r="BC254" s="69"/>
      <c r="BD254" s="69"/>
      <c r="BE254" s="69"/>
      <c r="BF254" s="67"/>
      <c r="BG254" s="67"/>
      <c r="BH254" s="67"/>
    </row>
    <row r="255" spans="1:60" ht="14.25" customHeight="1">
      <c r="A255" s="5" t="s">
        <v>9</v>
      </c>
      <c r="B255" s="722" t="s">
        <v>8</v>
      </c>
      <c r="C255" s="632" t="str">
        <f>'CONTENIDO GENERAL'!$B$11</f>
        <v>PRELIMINARES</v>
      </c>
      <c r="D255" s="632"/>
      <c r="E255" s="632"/>
      <c r="F255" s="722" t="s">
        <v>10</v>
      </c>
      <c r="G255" s="722" t="str">
        <f>'CONTENIDO GENERAL'!C17</f>
        <v>UND</v>
      </c>
      <c r="H255" s="705" t="s">
        <v>24</v>
      </c>
      <c r="I255" s="678"/>
      <c r="J255" s="706"/>
      <c r="K255" s="5" t="s">
        <v>9</v>
      </c>
      <c r="L255" s="722" t="s">
        <v>8</v>
      </c>
      <c r="M255" s="632" t="str">
        <f>'CONTENIDO GENERAL'!$B$43</f>
        <v>ESTRUCTURA </v>
      </c>
      <c r="N255" s="632"/>
      <c r="O255" s="632"/>
      <c r="P255" s="722" t="s">
        <v>10</v>
      </c>
      <c r="Q255" s="722" t="str">
        <f>'CONTENIDO GENERAL'!C49</f>
        <v>UND</v>
      </c>
      <c r="R255" s="705" t="s">
        <v>24</v>
      </c>
      <c r="S255" s="678"/>
      <c r="T255" s="706"/>
      <c r="U255" s="5" t="s">
        <v>9</v>
      </c>
      <c r="V255" s="722" t="s">
        <v>8</v>
      </c>
      <c r="W255" s="632" t="str">
        <f>'CONTENIDO GENERAL'!$B$43</f>
        <v>ESTRUCTURA </v>
      </c>
      <c r="X255" s="632"/>
      <c r="Y255" s="632"/>
      <c r="Z255" s="722" t="s">
        <v>10</v>
      </c>
      <c r="AA255" s="722" t="str">
        <f>'CONTENIDO GENERAL'!C37</f>
        <v>M2</v>
      </c>
      <c r="AB255" s="705" t="s">
        <v>24</v>
      </c>
      <c r="AC255" s="678"/>
      <c r="AD255" s="678"/>
      <c r="AE255" s="67"/>
      <c r="AF255" s="660"/>
      <c r="AG255" s="660"/>
      <c r="AH255" s="660"/>
      <c r="AI255" s="660"/>
      <c r="AJ255" s="660"/>
      <c r="AK255" s="660"/>
      <c r="AL255" s="660"/>
      <c r="AM255" s="660"/>
      <c r="AN255" s="660"/>
      <c r="AO255" s="13" t="s">
        <v>9</v>
      </c>
      <c r="AP255" s="722" t="s">
        <v>8</v>
      </c>
      <c r="AQ255" s="768" t="str">
        <f>'CONTENIDO GENERAL'!$B$72</f>
        <v>CARPINTERIA METALICA</v>
      </c>
      <c r="AR255" s="769"/>
      <c r="AS255" s="770"/>
      <c r="AT255" s="722" t="s">
        <v>10</v>
      </c>
      <c r="AU255" s="716" t="str">
        <f>'CONTENIDO GENERAL'!C41</f>
        <v>UND</v>
      </c>
      <c r="AV255" s="705" t="s">
        <v>24</v>
      </c>
      <c r="AW255" s="678"/>
      <c r="AX255" s="706"/>
      <c r="AY255" s="67"/>
      <c r="AZ255" s="660"/>
      <c r="BA255" s="660"/>
      <c r="BB255" s="660"/>
      <c r="BC255" s="660"/>
      <c r="BD255" s="660"/>
      <c r="BE255" s="660"/>
      <c r="BF255" s="660"/>
      <c r="BG255" s="660"/>
      <c r="BH255" s="660"/>
    </row>
    <row r="256" spans="1:60" ht="14.25" customHeight="1">
      <c r="A256" s="64">
        <f>'CONTENIDO GENERAL'!$A$11</f>
        <v>1</v>
      </c>
      <c r="B256" s="723"/>
      <c r="C256" s="632"/>
      <c r="D256" s="632"/>
      <c r="E256" s="632"/>
      <c r="F256" s="723"/>
      <c r="G256" s="723"/>
      <c r="H256" s="1"/>
      <c r="I256" s="73" t="s">
        <v>25</v>
      </c>
      <c r="J256" s="74">
        <f>$J$10</f>
        <v>10</v>
      </c>
      <c r="K256" s="64">
        <f>'CONTENIDO GENERAL'!$A$43</f>
        <v>4</v>
      </c>
      <c r="L256" s="723"/>
      <c r="M256" s="632"/>
      <c r="N256" s="632"/>
      <c r="O256" s="632"/>
      <c r="P256" s="723"/>
      <c r="Q256" s="723"/>
      <c r="R256" s="1"/>
      <c r="S256" s="4" t="s">
        <v>25</v>
      </c>
      <c r="T256" s="96"/>
      <c r="U256" s="64">
        <f>'CONTENIDO GENERAL'!$A$57</f>
        <v>5</v>
      </c>
      <c r="V256" s="723"/>
      <c r="W256" s="632"/>
      <c r="X256" s="632"/>
      <c r="Y256" s="632"/>
      <c r="Z256" s="723"/>
      <c r="AA256" s="723"/>
      <c r="AB256" s="1"/>
      <c r="AC256" s="4" t="s">
        <v>25</v>
      </c>
      <c r="AD256" s="4"/>
      <c r="AE256" s="97"/>
      <c r="AF256" s="660"/>
      <c r="AG256" s="660"/>
      <c r="AH256" s="660"/>
      <c r="AI256" s="660"/>
      <c r="AJ256" s="660"/>
      <c r="AK256" s="660"/>
      <c r="AL256" s="70"/>
      <c r="AM256" s="70"/>
      <c r="AN256" s="70"/>
      <c r="AO256" s="225">
        <f>'CONTENIDO GENERAL'!$A$72</f>
        <v>7</v>
      </c>
      <c r="AP256" s="723"/>
      <c r="AQ256" s="771"/>
      <c r="AR256" s="772"/>
      <c r="AS256" s="773"/>
      <c r="AT256" s="723"/>
      <c r="AU256" s="717"/>
      <c r="AV256" s="102"/>
      <c r="AW256" s="4" t="s">
        <v>25</v>
      </c>
      <c r="AX256" s="96"/>
      <c r="AY256" s="97"/>
      <c r="AZ256" s="660"/>
      <c r="BA256" s="660"/>
      <c r="BB256" s="660"/>
      <c r="BC256" s="660"/>
      <c r="BD256" s="660"/>
      <c r="BE256" s="660"/>
      <c r="BF256" s="70"/>
      <c r="BG256" s="70"/>
      <c r="BH256" s="70"/>
    </row>
    <row r="257" spans="1:60" ht="14.25" customHeight="1">
      <c r="A257" s="5" t="s">
        <v>9</v>
      </c>
      <c r="B257" s="722" t="s">
        <v>7</v>
      </c>
      <c r="C257" s="748" t="str">
        <f>'CONTENIDO GENERAL'!B17</f>
        <v>DESMONTE PORTON </v>
      </c>
      <c r="D257" s="749"/>
      <c r="E257" s="750"/>
      <c r="F257" s="679" t="s">
        <v>23</v>
      </c>
      <c r="G257" s="680"/>
      <c r="H257" s="705"/>
      <c r="I257" s="678"/>
      <c r="J257" s="706"/>
      <c r="K257" s="5" t="s">
        <v>9</v>
      </c>
      <c r="L257" s="722" t="s">
        <v>7</v>
      </c>
      <c r="M257" s="801" t="str">
        <f>'CONTENIDO GENERAL'!B49</f>
        <v>CERCHA METALICA TIPO 2 de longitud de 18,09 con angulos de  2"X 1/8" con anticorrosivo PHCL, según diseño.</v>
      </c>
      <c r="N257" s="802"/>
      <c r="O257" s="803"/>
      <c r="P257" s="679" t="s">
        <v>23</v>
      </c>
      <c r="Q257" s="680"/>
      <c r="R257" s="705"/>
      <c r="S257" s="678"/>
      <c r="T257" s="706"/>
      <c r="U257" s="5" t="s">
        <v>9</v>
      </c>
      <c r="V257" s="722" t="s">
        <v>7</v>
      </c>
      <c r="W257" s="739" t="str">
        <f>'CONTENIDO GENERAL'!B37</f>
        <v>CONSTRUCCION DE MURO DOBLE CARA EN LAMINAS DE SUPERBOARD  10 mm, SOBRE PERFILERIA COMO SE MUESTRA EN EL PLANO ANEXO,  CON TRATAMIENTO DE JUNTAS CON MASILLA TIPO JOINT COMPOUND SOBRE CINTA MALLA. ACABADO EN ESTUCO Y PINTURA TIPO VINILO  I, A TRES (3) MANOS, INCLUYE ANCLAJE A LOSA.</v>
      </c>
      <c r="X257" s="740"/>
      <c r="Y257" s="741"/>
      <c r="Z257" s="679" t="s">
        <v>23</v>
      </c>
      <c r="AA257" s="680"/>
      <c r="AB257" s="705"/>
      <c r="AC257" s="678"/>
      <c r="AD257" s="678"/>
      <c r="AE257" s="67"/>
      <c r="AF257" s="660"/>
      <c r="AG257" s="815"/>
      <c r="AH257" s="815"/>
      <c r="AI257" s="815"/>
      <c r="AJ257" s="660"/>
      <c r="AK257" s="660"/>
      <c r="AL257" s="660"/>
      <c r="AM257" s="660"/>
      <c r="AN257" s="660"/>
      <c r="AO257" s="13" t="s">
        <v>9</v>
      </c>
      <c r="AP257" s="722" t="s">
        <v>7</v>
      </c>
      <c r="AQ257" s="748" t="str">
        <f>'CONTENIDO GENERAL'!B41</f>
        <v>SUMISTRO E INSTALACIÓN DE SANITARIO COMPLETO REF. STILO 30535 COLOR: BONE, INCLUYE  ACOPLE DE MANGUERA Y ACCESORIOS</v>
      </c>
      <c r="AR257" s="749"/>
      <c r="AS257" s="750"/>
      <c r="AT257" s="679" t="s">
        <v>23</v>
      </c>
      <c r="AU257" s="680"/>
      <c r="AV257" s="705"/>
      <c r="AW257" s="678"/>
      <c r="AX257" s="706"/>
      <c r="AY257" s="67"/>
      <c r="AZ257" s="660"/>
      <c r="BA257" s="815"/>
      <c r="BB257" s="815"/>
      <c r="BC257" s="815"/>
      <c r="BD257" s="660"/>
      <c r="BE257" s="660"/>
      <c r="BF257" s="660"/>
      <c r="BG257" s="660"/>
      <c r="BH257" s="660"/>
    </row>
    <row r="258" spans="1:60" ht="95.25" customHeight="1">
      <c r="A258" s="65">
        <f>'CONTENIDO GENERAL'!A17</f>
        <v>1.06</v>
      </c>
      <c r="B258" s="723"/>
      <c r="C258" s="751"/>
      <c r="D258" s="752"/>
      <c r="E258" s="753"/>
      <c r="F258" s="707"/>
      <c r="G258" s="708"/>
      <c r="H258" s="708"/>
      <c r="I258" s="708"/>
      <c r="J258" s="709"/>
      <c r="K258" s="65">
        <f>'CONTENIDO GENERAL'!A49</f>
        <v>4.059999999999999</v>
      </c>
      <c r="L258" s="723"/>
      <c r="M258" s="804"/>
      <c r="N258" s="805"/>
      <c r="O258" s="806"/>
      <c r="P258" s="707"/>
      <c r="Q258" s="708"/>
      <c r="R258" s="708"/>
      <c r="S258" s="708"/>
      <c r="T258" s="709"/>
      <c r="U258" s="65">
        <f>'CONTENIDO GENERAL'!A37</f>
        <v>2.01</v>
      </c>
      <c r="V258" s="723"/>
      <c r="W258" s="742"/>
      <c r="X258" s="743"/>
      <c r="Y258" s="744"/>
      <c r="Z258" s="707"/>
      <c r="AA258" s="708"/>
      <c r="AB258" s="708"/>
      <c r="AC258" s="708"/>
      <c r="AD258" s="708"/>
      <c r="AE258" s="97"/>
      <c r="AF258" s="660"/>
      <c r="AG258" s="815"/>
      <c r="AH258" s="815"/>
      <c r="AI258" s="815"/>
      <c r="AJ258" s="660"/>
      <c r="AK258" s="660"/>
      <c r="AL258" s="660"/>
      <c r="AM258" s="660"/>
      <c r="AN258" s="660"/>
      <c r="AO258" s="226">
        <f>'CONTENIDO GENERAL'!A41</f>
        <v>3.01</v>
      </c>
      <c r="AP258" s="723"/>
      <c r="AQ258" s="751"/>
      <c r="AR258" s="752"/>
      <c r="AS258" s="753"/>
      <c r="AT258" s="707"/>
      <c r="AU258" s="708"/>
      <c r="AV258" s="708"/>
      <c r="AW258" s="708"/>
      <c r="AX258" s="709"/>
      <c r="AY258" s="97"/>
      <c r="AZ258" s="660"/>
      <c r="BA258" s="815"/>
      <c r="BB258" s="815"/>
      <c r="BC258" s="815"/>
      <c r="BD258" s="660"/>
      <c r="BE258" s="660"/>
      <c r="BF258" s="660"/>
      <c r="BG258" s="660"/>
      <c r="BH258" s="660"/>
    </row>
    <row r="259" spans="11:60" ht="12.75" customHeight="1">
      <c r="K259" s="76"/>
      <c r="L259" s="7"/>
      <c r="M259" s="7"/>
      <c r="N259" s="7"/>
      <c r="O259" s="7"/>
      <c r="P259" s="7"/>
      <c r="Q259" s="7"/>
      <c r="R259" s="7"/>
      <c r="S259" s="7"/>
      <c r="T259" s="111"/>
      <c r="AA259" s="7"/>
      <c r="AB259" s="7"/>
      <c r="AD259" s="7"/>
      <c r="AE259" s="67"/>
      <c r="AF259" s="67"/>
      <c r="AG259" s="67"/>
      <c r="AH259" s="67"/>
      <c r="AI259" s="67"/>
      <c r="AJ259" s="67"/>
      <c r="AK259" s="67"/>
      <c r="AL259" s="67"/>
      <c r="AM259" s="67"/>
      <c r="AN259" s="67"/>
      <c r="AO259" s="7"/>
      <c r="AP259" s="7"/>
      <c r="AQ259" s="7"/>
      <c r="AR259" s="7"/>
      <c r="AS259" s="7"/>
      <c r="AT259" s="7"/>
      <c r="AU259" s="110"/>
      <c r="AV259" s="110"/>
      <c r="AW259" s="7"/>
      <c r="AX259" s="111"/>
      <c r="AY259" s="67"/>
      <c r="AZ259" s="67"/>
      <c r="BA259" s="67"/>
      <c r="BB259" s="67"/>
      <c r="BC259" s="67"/>
      <c r="BD259" s="67"/>
      <c r="BE259" s="67"/>
      <c r="BF259" s="67"/>
      <c r="BG259" s="67"/>
      <c r="BH259" s="67"/>
    </row>
    <row r="260" spans="1:60" ht="18">
      <c r="A260" s="737" t="s">
        <v>28</v>
      </c>
      <c r="B260" s="738"/>
      <c r="K260" s="737" t="s">
        <v>28</v>
      </c>
      <c r="L260" s="738"/>
      <c r="M260" s="7"/>
      <c r="N260" s="7"/>
      <c r="O260" s="7"/>
      <c r="P260" s="7"/>
      <c r="Q260" s="7"/>
      <c r="R260" s="7"/>
      <c r="S260" s="7"/>
      <c r="T260" s="111"/>
      <c r="U260" s="737" t="s">
        <v>28</v>
      </c>
      <c r="V260" s="738"/>
      <c r="AA260" s="7"/>
      <c r="AB260" s="7"/>
      <c r="AD260" s="7"/>
      <c r="AE260" s="781"/>
      <c r="AF260" s="781"/>
      <c r="AG260" s="67"/>
      <c r="AH260" s="67"/>
      <c r="AI260" s="67"/>
      <c r="AJ260" s="67"/>
      <c r="AK260" s="67"/>
      <c r="AL260" s="67"/>
      <c r="AM260" s="67"/>
      <c r="AN260" s="67"/>
      <c r="AO260" s="738" t="s">
        <v>28</v>
      </c>
      <c r="AP260" s="738"/>
      <c r="AQ260" s="7"/>
      <c r="AR260" s="7"/>
      <c r="AS260" s="7"/>
      <c r="AT260" s="7"/>
      <c r="AU260" s="110"/>
      <c r="AV260" s="110"/>
      <c r="AW260" s="7"/>
      <c r="AX260" s="111"/>
      <c r="AY260" s="781"/>
      <c r="AZ260" s="781"/>
      <c r="BA260" s="67"/>
      <c r="BB260" s="67"/>
      <c r="BC260" s="67"/>
      <c r="BD260" s="67"/>
      <c r="BE260" s="67"/>
      <c r="BF260" s="67"/>
      <c r="BG260" s="67"/>
      <c r="BH260" s="67"/>
    </row>
    <row r="261" spans="1:60" ht="33" customHeight="1">
      <c r="A261" s="643" t="s">
        <v>26</v>
      </c>
      <c r="B261" s="643"/>
      <c r="C261" s="643"/>
      <c r="D261" s="52" t="s">
        <v>29</v>
      </c>
      <c r="E261" s="724" t="s">
        <v>14</v>
      </c>
      <c r="F261" s="725"/>
      <c r="G261" s="724" t="s">
        <v>12</v>
      </c>
      <c r="H261" s="725"/>
      <c r="I261" s="635" t="s">
        <v>11</v>
      </c>
      <c r="J261" s="637"/>
      <c r="K261" s="643" t="s">
        <v>26</v>
      </c>
      <c r="L261" s="643"/>
      <c r="M261" s="643"/>
      <c r="N261" s="52" t="s">
        <v>29</v>
      </c>
      <c r="O261" s="724" t="s">
        <v>14</v>
      </c>
      <c r="P261" s="725"/>
      <c r="Q261" s="724" t="s">
        <v>12</v>
      </c>
      <c r="R261" s="725"/>
      <c r="S261" s="643" t="s">
        <v>11</v>
      </c>
      <c r="T261" s="643"/>
      <c r="U261" s="643" t="s">
        <v>26</v>
      </c>
      <c r="V261" s="643"/>
      <c r="W261" s="643"/>
      <c r="X261" s="52" t="s">
        <v>29</v>
      </c>
      <c r="Y261" s="724" t="s">
        <v>14</v>
      </c>
      <c r="Z261" s="725"/>
      <c r="AA261" s="724" t="s">
        <v>12</v>
      </c>
      <c r="AB261" s="725"/>
      <c r="AC261" s="643" t="s">
        <v>11</v>
      </c>
      <c r="AD261" s="635"/>
      <c r="AE261" s="660"/>
      <c r="AF261" s="660"/>
      <c r="AG261" s="660"/>
      <c r="AH261" s="70"/>
      <c r="AI261" s="780"/>
      <c r="AJ261" s="780"/>
      <c r="AK261" s="780"/>
      <c r="AL261" s="780"/>
      <c r="AM261" s="660"/>
      <c r="AN261" s="660"/>
      <c r="AO261" s="637" t="s">
        <v>26</v>
      </c>
      <c r="AP261" s="643"/>
      <c r="AQ261" s="643"/>
      <c r="AR261" s="52" t="s">
        <v>29</v>
      </c>
      <c r="AS261" s="724" t="s">
        <v>14</v>
      </c>
      <c r="AT261" s="725"/>
      <c r="AU261" s="644" t="s">
        <v>12</v>
      </c>
      <c r="AV261" s="645"/>
      <c r="AW261" s="643" t="s">
        <v>11</v>
      </c>
      <c r="AX261" s="643"/>
      <c r="AY261" s="660"/>
      <c r="AZ261" s="660"/>
      <c r="BA261" s="660"/>
      <c r="BB261" s="70"/>
      <c r="BC261" s="780"/>
      <c r="BD261" s="780"/>
      <c r="BE261" s="780"/>
      <c r="BF261" s="780"/>
      <c r="BG261" s="660"/>
      <c r="BH261" s="660"/>
    </row>
    <row r="262" spans="1:60" ht="14.25" customHeight="1">
      <c r="A262" s="692" t="s">
        <v>81</v>
      </c>
      <c r="B262" s="696"/>
      <c r="C262" s="693"/>
      <c r="D262" s="53" t="s">
        <v>43</v>
      </c>
      <c r="E262" s="654"/>
      <c r="F262" s="655"/>
      <c r="G262" s="654"/>
      <c r="H262" s="655"/>
      <c r="I262" s="646">
        <f>I289*0.05</f>
        <v>675</v>
      </c>
      <c r="J262" s="647"/>
      <c r="K262" s="731" t="str">
        <f>'$MATERIALES'!A60</f>
        <v>ANDAMIO METALICO TUBULAR</v>
      </c>
      <c r="L262" s="732"/>
      <c r="M262" s="733"/>
      <c r="N262" s="53" t="s">
        <v>43</v>
      </c>
      <c r="O262" s="654">
        <f>'$MATERIALES'!C60</f>
        <v>20000</v>
      </c>
      <c r="P262" s="655"/>
      <c r="Q262" s="654"/>
      <c r="R262" s="655"/>
      <c r="S262" s="646">
        <f>0.05*O262</f>
        <v>1000</v>
      </c>
      <c r="T262" s="647"/>
      <c r="U262" s="731"/>
      <c r="V262" s="732"/>
      <c r="W262" s="733"/>
      <c r="X262" s="53"/>
      <c r="Y262" s="654"/>
      <c r="Z262" s="655"/>
      <c r="AA262" s="654"/>
      <c r="AB262" s="655"/>
      <c r="AC262" s="646"/>
      <c r="AD262" s="694"/>
      <c r="AE262" s="784"/>
      <c r="AF262" s="784"/>
      <c r="AG262" s="784"/>
      <c r="AH262" s="66"/>
      <c r="AI262" s="780"/>
      <c r="AJ262" s="780"/>
      <c r="AK262" s="780"/>
      <c r="AL262" s="780"/>
      <c r="AM262" s="666"/>
      <c r="AN262" s="785"/>
      <c r="AO262" s="732" t="s">
        <v>82</v>
      </c>
      <c r="AP262" s="732"/>
      <c r="AQ262" s="733"/>
      <c r="AR262" s="53" t="s">
        <v>43</v>
      </c>
      <c r="AS262" s="654">
        <f>'$MATERIALES'!C162</f>
        <v>0</v>
      </c>
      <c r="AT262" s="655"/>
      <c r="AU262" s="760"/>
      <c r="AV262" s="761"/>
      <c r="AW262" s="646">
        <f>0.05*AW289</f>
        <v>800</v>
      </c>
      <c r="AX262" s="647"/>
      <c r="AY262" s="784"/>
      <c r="AZ262" s="784"/>
      <c r="BA262" s="784"/>
      <c r="BB262" s="66"/>
      <c r="BC262" s="780"/>
      <c r="BD262" s="780"/>
      <c r="BE262" s="660"/>
      <c r="BF262" s="660"/>
      <c r="BG262" s="666"/>
      <c r="BH262" s="785"/>
    </row>
    <row r="263" spans="1:60" ht="14.25" customHeight="1">
      <c r="A263" s="120"/>
      <c r="B263" s="141"/>
      <c r="C263" s="140"/>
      <c r="D263" s="53"/>
      <c r="E263" s="53"/>
      <c r="F263" s="135"/>
      <c r="G263" s="53"/>
      <c r="H263" s="135"/>
      <c r="I263" s="139"/>
      <c r="J263" s="106"/>
      <c r="K263" s="731" t="str">
        <f aca="true" t="shared" si="13" ref="K263:S263">K212</f>
        <v>SOLDADOR ELECTRICO (DIA)</v>
      </c>
      <c r="L263" s="732"/>
      <c r="M263" s="733"/>
      <c r="N263" s="53" t="str">
        <f t="shared" si="13"/>
        <v>Global</v>
      </c>
      <c r="O263" s="654">
        <f t="shared" si="13"/>
        <v>40000</v>
      </c>
      <c r="P263" s="655"/>
      <c r="Q263" s="654">
        <f t="shared" si="13"/>
        <v>0</v>
      </c>
      <c r="R263" s="655"/>
      <c r="S263" s="646">
        <f t="shared" si="13"/>
        <v>2000</v>
      </c>
      <c r="T263" s="647"/>
      <c r="U263" s="731" t="str">
        <f>U212</f>
        <v>Herramienta menor (5%)</v>
      </c>
      <c r="V263" s="732"/>
      <c r="W263" s="733"/>
      <c r="X263" s="53" t="str">
        <f>X212</f>
        <v>Global</v>
      </c>
      <c r="Y263" s="654"/>
      <c r="Z263" s="655"/>
      <c r="AA263" s="654"/>
      <c r="AB263" s="655"/>
      <c r="AC263" s="646">
        <f>0.05*AC289</f>
        <v>382.5</v>
      </c>
      <c r="AD263" s="694"/>
      <c r="AE263" s="784"/>
      <c r="AF263" s="784"/>
      <c r="AG263" s="784"/>
      <c r="AH263" s="66"/>
      <c r="AI263" s="780"/>
      <c r="AJ263" s="780"/>
      <c r="AK263" s="780"/>
      <c r="AL263" s="780"/>
      <c r="AM263" s="666"/>
      <c r="AN263" s="785"/>
      <c r="AO263" s="137"/>
      <c r="AP263" s="137"/>
      <c r="AQ263" s="138"/>
      <c r="AR263" s="53"/>
      <c r="AS263" s="53"/>
      <c r="AT263" s="135"/>
      <c r="AU263" s="142"/>
      <c r="AV263" s="143"/>
      <c r="AW263" s="139"/>
      <c r="AX263" s="106"/>
      <c r="AY263" s="69"/>
      <c r="AZ263" s="69"/>
      <c r="BA263" s="69"/>
      <c r="BB263" s="66"/>
      <c r="BC263" s="66"/>
      <c r="BD263" s="66"/>
      <c r="BE263" s="70"/>
      <c r="BF263" s="70"/>
      <c r="BG263" s="92"/>
      <c r="BH263" s="59"/>
    </row>
    <row r="264" spans="1:60" ht="14.25" customHeight="1">
      <c r="A264" s="120"/>
      <c r="B264" s="141"/>
      <c r="C264" s="140"/>
      <c r="D264" s="53"/>
      <c r="E264" s="53"/>
      <c r="F264" s="135"/>
      <c r="G264" s="53"/>
      <c r="H264" s="135"/>
      <c r="I264" s="139"/>
      <c r="J264" s="106"/>
      <c r="K264" s="731" t="str">
        <f aca="true" t="shared" si="14" ref="K264:S264">K214</f>
        <v>OXICORTE (OXIGENO - ACETILENO)</v>
      </c>
      <c r="L264" s="732"/>
      <c r="M264" s="733"/>
      <c r="N264" s="53" t="str">
        <f t="shared" si="14"/>
        <v>Global</v>
      </c>
      <c r="O264" s="654">
        <f t="shared" si="14"/>
        <v>20000</v>
      </c>
      <c r="P264" s="655"/>
      <c r="Q264" s="648">
        <f t="shared" si="14"/>
        <v>0</v>
      </c>
      <c r="R264" s="648"/>
      <c r="S264" s="646">
        <f t="shared" si="14"/>
        <v>1000</v>
      </c>
      <c r="T264" s="647"/>
      <c r="U264" s="731"/>
      <c r="V264" s="732"/>
      <c r="W264" s="733"/>
      <c r="X264" s="53"/>
      <c r="Y264" s="654"/>
      <c r="Z264" s="655"/>
      <c r="AA264" s="648"/>
      <c r="AB264" s="648"/>
      <c r="AC264" s="646"/>
      <c r="AD264" s="694"/>
      <c r="AE264" s="784"/>
      <c r="AF264" s="784"/>
      <c r="AG264" s="784"/>
      <c r="AH264" s="66"/>
      <c r="AI264" s="780"/>
      <c r="AJ264" s="780"/>
      <c r="AK264" s="660"/>
      <c r="AL264" s="660"/>
      <c r="AM264" s="666"/>
      <c r="AN264" s="785"/>
      <c r="AO264" s="732"/>
      <c r="AP264" s="732"/>
      <c r="AQ264" s="733"/>
      <c r="AR264" s="53"/>
      <c r="AS264" s="692"/>
      <c r="AT264" s="693"/>
      <c r="AU264" s="766"/>
      <c r="AV264" s="766"/>
      <c r="AW264" s="646"/>
      <c r="AX264" s="647"/>
      <c r="AY264" s="69"/>
      <c r="AZ264" s="69"/>
      <c r="BA264" s="69"/>
      <c r="BB264" s="66"/>
      <c r="BC264" s="66"/>
      <c r="BD264" s="66"/>
      <c r="BE264" s="70"/>
      <c r="BF264" s="70"/>
      <c r="BG264" s="92"/>
      <c r="BH264" s="59"/>
    </row>
    <row r="265" spans="1:60" ht="14.25" customHeight="1">
      <c r="A265" s="648"/>
      <c r="B265" s="648"/>
      <c r="C265" s="648"/>
      <c r="D265" s="145"/>
      <c r="E265" s="692"/>
      <c r="F265" s="693"/>
      <c r="G265" s="648"/>
      <c r="H265" s="648"/>
      <c r="I265" s="646"/>
      <c r="J265" s="756"/>
      <c r="K265" s="662" t="s">
        <v>82</v>
      </c>
      <c r="L265" s="663"/>
      <c r="M265" s="664"/>
      <c r="N265" s="149" t="s">
        <v>43</v>
      </c>
      <c r="O265" s="654"/>
      <c r="P265" s="655"/>
      <c r="Q265" s="648"/>
      <c r="R265" s="648"/>
      <c r="S265" s="646">
        <f>S289*0.05</f>
        <v>7200</v>
      </c>
      <c r="T265" s="647"/>
      <c r="U265" s="731"/>
      <c r="V265" s="732"/>
      <c r="W265" s="733"/>
      <c r="X265" s="53"/>
      <c r="Y265" s="654"/>
      <c r="Z265" s="655"/>
      <c r="AA265" s="648"/>
      <c r="AB265" s="648"/>
      <c r="AC265" s="646"/>
      <c r="AD265" s="694"/>
      <c r="AE265" s="784"/>
      <c r="AF265" s="784"/>
      <c r="AG265" s="784"/>
      <c r="AH265" s="66"/>
      <c r="AI265" s="780"/>
      <c r="AJ265" s="780"/>
      <c r="AK265" s="660"/>
      <c r="AL265" s="660"/>
      <c r="AM265" s="666"/>
      <c r="AN265" s="785"/>
      <c r="AO265" s="69"/>
      <c r="AP265" s="69"/>
      <c r="AQ265" s="69"/>
      <c r="AR265" s="66"/>
      <c r="AS265" s="70"/>
      <c r="AT265" s="70"/>
      <c r="AU265" s="169"/>
      <c r="AV265" s="169"/>
      <c r="AW265" s="139"/>
      <c r="AX265" s="106"/>
      <c r="AY265" s="817"/>
      <c r="AZ265" s="817"/>
      <c r="BA265" s="817"/>
      <c r="BB265" s="66"/>
      <c r="BC265" s="780"/>
      <c r="BD265" s="780"/>
      <c r="BE265" s="660"/>
      <c r="BF265" s="660"/>
      <c r="BG265" s="666"/>
      <c r="BH265" s="785"/>
    </row>
    <row r="266" spans="7:60" ht="14.25" customHeight="1">
      <c r="G266" s="632" t="s">
        <v>13</v>
      </c>
      <c r="H266" s="632"/>
      <c r="I266" s="688">
        <f>SUM(I262:J265)</f>
        <v>675</v>
      </c>
      <c r="J266" s="689"/>
      <c r="K266" s="76"/>
      <c r="L266" s="7"/>
      <c r="M266" s="7"/>
      <c r="N266" s="7"/>
      <c r="O266" s="7"/>
      <c r="P266" s="7"/>
      <c r="Q266" s="632" t="s">
        <v>13</v>
      </c>
      <c r="R266" s="632"/>
      <c r="S266" s="638">
        <f>SUM(S262:T265)</f>
        <v>11200</v>
      </c>
      <c r="T266" s="639"/>
      <c r="AA266" s="632" t="s">
        <v>13</v>
      </c>
      <c r="AB266" s="632"/>
      <c r="AC266" s="638">
        <f>SUM(AC262:AD265)</f>
        <v>382.5</v>
      </c>
      <c r="AD266" s="759"/>
      <c r="AE266" s="67"/>
      <c r="AF266" s="67"/>
      <c r="AG266" s="67"/>
      <c r="AH266" s="67"/>
      <c r="AI266" s="67"/>
      <c r="AJ266" s="67"/>
      <c r="AK266" s="660"/>
      <c r="AL266" s="660"/>
      <c r="AM266" s="779"/>
      <c r="AN266" s="779"/>
      <c r="AO266" s="7"/>
      <c r="AP266" s="7"/>
      <c r="AQ266" s="7"/>
      <c r="AR266" s="7"/>
      <c r="AS266" s="7"/>
      <c r="AT266" s="7"/>
      <c r="AU266" s="658" t="s">
        <v>13</v>
      </c>
      <c r="AV266" s="658"/>
      <c r="AW266" s="638">
        <f>SUM(AW262:AX264)</f>
        <v>800</v>
      </c>
      <c r="AX266" s="639"/>
      <c r="AY266" s="67"/>
      <c r="AZ266" s="67"/>
      <c r="BA266" s="67"/>
      <c r="BB266" s="67"/>
      <c r="BC266" s="67"/>
      <c r="BD266" s="67"/>
      <c r="BE266" s="660"/>
      <c r="BF266" s="660"/>
      <c r="BG266" s="779"/>
      <c r="BH266" s="779"/>
    </row>
    <row r="267" spans="11:60" ht="6" customHeight="1">
      <c r="K267" s="76"/>
      <c r="L267" s="7"/>
      <c r="M267" s="7"/>
      <c r="N267" s="7"/>
      <c r="O267" s="7"/>
      <c r="P267" s="7"/>
      <c r="Q267" s="7"/>
      <c r="R267" s="7"/>
      <c r="S267" s="7"/>
      <c r="T267" s="111"/>
      <c r="AA267" s="7"/>
      <c r="AB267" s="7"/>
      <c r="AD267" s="7"/>
      <c r="AE267" s="67"/>
      <c r="AF267" s="67"/>
      <c r="AG267" s="67"/>
      <c r="AH267" s="67"/>
      <c r="AI267" s="67"/>
      <c r="AJ267" s="67"/>
      <c r="AK267" s="67"/>
      <c r="AL267" s="67"/>
      <c r="AM267" s="67"/>
      <c r="AN267" s="67"/>
      <c r="AO267" s="7"/>
      <c r="AP267" s="7"/>
      <c r="AQ267" s="7"/>
      <c r="AR267" s="7"/>
      <c r="AS267" s="7"/>
      <c r="AT267" s="7"/>
      <c r="AU267" s="110"/>
      <c r="AV267" s="110"/>
      <c r="AW267" s="7"/>
      <c r="AX267" s="111"/>
      <c r="AY267" s="67"/>
      <c r="AZ267" s="67"/>
      <c r="BA267" s="67"/>
      <c r="BB267" s="67"/>
      <c r="BC267" s="67"/>
      <c r="BD267" s="67"/>
      <c r="BE267" s="67"/>
      <c r="BF267" s="67"/>
      <c r="BG267" s="67"/>
      <c r="BH267" s="67"/>
    </row>
    <row r="268" spans="1:60" ht="15.75" customHeight="1">
      <c r="A268" s="81" t="s">
        <v>30</v>
      </c>
      <c r="K268" s="81" t="s">
        <v>30</v>
      </c>
      <c r="L268" s="7"/>
      <c r="M268" s="7"/>
      <c r="N268" s="7"/>
      <c r="O268" s="7"/>
      <c r="P268" s="7"/>
      <c r="Q268" s="7"/>
      <c r="R268" s="7"/>
      <c r="S268" s="7"/>
      <c r="T268" s="111"/>
      <c r="U268" s="81" t="s">
        <v>30</v>
      </c>
      <c r="AA268" s="7"/>
      <c r="AB268" s="7"/>
      <c r="AD268" s="7"/>
      <c r="AE268" s="71"/>
      <c r="AF268" s="67"/>
      <c r="AG268" s="67"/>
      <c r="AH268" s="67"/>
      <c r="AI268" s="67"/>
      <c r="AJ268" s="67"/>
      <c r="AK268" s="67"/>
      <c r="AL268" s="67"/>
      <c r="AM268" s="67"/>
      <c r="AN268" s="67"/>
      <c r="AO268" s="82" t="s">
        <v>30</v>
      </c>
      <c r="AP268" s="7"/>
      <c r="AQ268" s="7"/>
      <c r="AR268" s="7"/>
      <c r="AS268" s="7"/>
      <c r="AT268" s="7"/>
      <c r="AU268" s="110"/>
      <c r="AV268" s="110"/>
      <c r="AW268" s="7"/>
      <c r="AX268" s="111"/>
      <c r="AY268" s="71"/>
      <c r="AZ268" s="67"/>
      <c r="BA268" s="67"/>
      <c r="BB268" s="67"/>
      <c r="BC268" s="67"/>
      <c r="BD268" s="67"/>
      <c r="BE268" s="67"/>
      <c r="BF268" s="67"/>
      <c r="BG268" s="67"/>
      <c r="BH268" s="67"/>
    </row>
    <row r="269" spans="1:60" ht="15.75" customHeight="1">
      <c r="A269" s="635" t="s">
        <v>26</v>
      </c>
      <c r="B269" s="636"/>
      <c r="C269" s="637"/>
      <c r="D269" s="724" t="s">
        <v>2</v>
      </c>
      <c r="E269" s="725"/>
      <c r="F269" s="3" t="s">
        <v>0</v>
      </c>
      <c r="G269" s="724" t="s">
        <v>15</v>
      </c>
      <c r="H269" s="725"/>
      <c r="I269" s="754" t="s">
        <v>11</v>
      </c>
      <c r="J269" s="755"/>
      <c r="K269" s="635" t="s">
        <v>26</v>
      </c>
      <c r="L269" s="636"/>
      <c r="M269" s="637"/>
      <c r="N269" s="724" t="s">
        <v>2</v>
      </c>
      <c r="O269" s="725"/>
      <c r="P269" s="3" t="s">
        <v>0</v>
      </c>
      <c r="Q269" s="724" t="s">
        <v>15</v>
      </c>
      <c r="R269" s="725"/>
      <c r="S269" s="635" t="s">
        <v>11</v>
      </c>
      <c r="T269" s="637"/>
      <c r="U269" s="635" t="s">
        <v>26</v>
      </c>
      <c r="V269" s="636"/>
      <c r="W269" s="637"/>
      <c r="X269" s="724" t="s">
        <v>2</v>
      </c>
      <c r="Y269" s="725"/>
      <c r="Z269" s="3" t="s">
        <v>0</v>
      </c>
      <c r="AA269" s="724" t="s">
        <v>15</v>
      </c>
      <c r="AB269" s="725"/>
      <c r="AC269" s="635" t="s">
        <v>11</v>
      </c>
      <c r="AD269" s="636"/>
      <c r="AE269" s="660"/>
      <c r="AF269" s="660"/>
      <c r="AG269" s="660"/>
      <c r="AH269" s="780"/>
      <c r="AI269" s="780"/>
      <c r="AJ269" s="66"/>
      <c r="AK269" s="780"/>
      <c r="AL269" s="780"/>
      <c r="AM269" s="660"/>
      <c r="AN269" s="660"/>
      <c r="AO269" s="636" t="s">
        <v>26</v>
      </c>
      <c r="AP269" s="636"/>
      <c r="AQ269" s="637"/>
      <c r="AR269" s="724" t="s">
        <v>2</v>
      </c>
      <c r="AS269" s="725"/>
      <c r="AT269" s="3" t="s">
        <v>0</v>
      </c>
      <c r="AU269" s="644" t="s">
        <v>15</v>
      </c>
      <c r="AV269" s="645"/>
      <c r="AW269" s="635" t="s">
        <v>11</v>
      </c>
      <c r="AX269" s="637"/>
      <c r="AY269" s="660"/>
      <c r="AZ269" s="660"/>
      <c r="BA269" s="660"/>
      <c r="BB269" s="780"/>
      <c r="BC269" s="780"/>
      <c r="BD269" s="66"/>
      <c r="BE269" s="780"/>
      <c r="BF269" s="780"/>
      <c r="BG269" s="660"/>
      <c r="BH269" s="660"/>
    </row>
    <row r="270" spans="1:60" ht="14.25" customHeight="1">
      <c r="A270" s="691"/>
      <c r="B270" s="691"/>
      <c r="C270" s="691"/>
      <c r="D270" s="679"/>
      <c r="E270" s="653"/>
      <c r="F270" s="58"/>
      <c r="G270" s="632"/>
      <c r="H270" s="632"/>
      <c r="I270" s="688"/>
      <c r="J270" s="689"/>
      <c r="K270" s="691" t="str">
        <f>K220</f>
        <v>SOLDADURA 6011 X 1/8"</v>
      </c>
      <c r="L270" s="691"/>
      <c r="M270" s="691"/>
      <c r="N270" s="679" t="str">
        <f>N220</f>
        <v>KLG</v>
      </c>
      <c r="O270" s="653"/>
      <c r="P270" s="127">
        <v>0.32</v>
      </c>
      <c r="Q270" s="673">
        <f>Q220</f>
        <v>13000</v>
      </c>
      <c r="R270" s="673"/>
      <c r="S270" s="638">
        <f>Q270*P270</f>
        <v>4160</v>
      </c>
      <c r="T270" s="639"/>
      <c r="U270" s="812" t="str">
        <f>'$MATERIALES'!A93</f>
        <v>PERLIN 100X50X0,2CM</v>
      </c>
      <c r="V270" s="813"/>
      <c r="W270" s="814"/>
      <c r="X270" s="679" t="str">
        <f>'$MATERIALES'!B93</f>
        <v>KG</v>
      </c>
      <c r="Y270" s="653"/>
      <c r="Z270" s="127">
        <v>17.97</v>
      </c>
      <c r="AA270" s="673">
        <f>'$MATERIALES'!C93</f>
        <v>2500</v>
      </c>
      <c r="AB270" s="673"/>
      <c r="AC270" s="638">
        <f>AA270*Z270</f>
        <v>44925</v>
      </c>
      <c r="AD270" s="759"/>
      <c r="AE270" s="816"/>
      <c r="AF270" s="816"/>
      <c r="AG270" s="816"/>
      <c r="AH270" s="660"/>
      <c r="AI270" s="660"/>
      <c r="AJ270" s="146"/>
      <c r="AK270" s="785"/>
      <c r="AL270" s="785"/>
      <c r="AM270" s="779"/>
      <c r="AN270" s="779"/>
      <c r="AO270" s="701" t="str">
        <f>'$MATERIALES'!$A$32</f>
        <v>sanitario completo Ref. STILO 30535 Color: BONE, incluye  acople de manguera y accesorios</v>
      </c>
      <c r="AP270" s="715"/>
      <c r="AQ270" s="715"/>
      <c r="AR270" s="679" t="str">
        <f>'$MATERIALES'!$B$32</f>
        <v>UND</v>
      </c>
      <c r="AS270" s="653"/>
      <c r="AT270" s="126">
        <v>1</v>
      </c>
      <c r="AU270" s="658">
        <f>'$MATERIALES'!$C$32</f>
        <v>120000</v>
      </c>
      <c r="AV270" s="658"/>
      <c r="AW270" s="638">
        <f>AT270*AU270</f>
        <v>120000</v>
      </c>
      <c r="AX270" s="639"/>
      <c r="AY270" s="817"/>
      <c r="AZ270" s="817"/>
      <c r="BA270" s="817"/>
      <c r="BB270" s="660"/>
      <c r="BC270" s="660"/>
      <c r="BD270" s="146"/>
      <c r="BE270" s="785"/>
      <c r="BF270" s="785"/>
      <c r="BG270" s="779"/>
      <c r="BH270" s="779"/>
    </row>
    <row r="271" spans="1:60" ht="14.25" customHeight="1">
      <c r="A271" s="691"/>
      <c r="B271" s="691"/>
      <c r="C271" s="691"/>
      <c r="D271" s="679"/>
      <c r="E271" s="653"/>
      <c r="F271" s="58"/>
      <c r="G271" s="632"/>
      <c r="H271" s="632"/>
      <c r="I271" s="688"/>
      <c r="J271" s="689"/>
      <c r="K271" s="691" t="str">
        <f>K221</f>
        <v>ANTICORROSIVO PHCL</v>
      </c>
      <c r="L271" s="691"/>
      <c r="M271" s="691"/>
      <c r="N271" s="679" t="str">
        <f>N221</f>
        <v>GLN</v>
      </c>
      <c r="O271" s="653"/>
      <c r="P271" s="127">
        <f>P221</f>
        <v>0.05</v>
      </c>
      <c r="Q271" s="673">
        <f>Q221</f>
        <v>45000</v>
      </c>
      <c r="R271" s="673"/>
      <c r="S271" s="638">
        <f>Q271*P271</f>
        <v>2250</v>
      </c>
      <c r="T271" s="639"/>
      <c r="U271" s="699" t="s">
        <v>297</v>
      </c>
      <c r="V271" s="700"/>
      <c r="W271" s="701"/>
      <c r="X271" s="652" t="s">
        <v>146</v>
      </c>
      <c r="Y271" s="653"/>
      <c r="Z271" s="127">
        <v>2</v>
      </c>
      <c r="AA271" s="673">
        <v>32000</v>
      </c>
      <c r="AB271" s="673"/>
      <c r="AC271" s="638">
        <f>AA271*Z271</f>
        <v>64000</v>
      </c>
      <c r="AD271" s="759"/>
      <c r="AE271" s="817"/>
      <c r="AF271" s="817"/>
      <c r="AG271" s="817"/>
      <c r="AH271" s="660"/>
      <c r="AI271" s="660"/>
      <c r="AJ271" s="146"/>
      <c r="AK271" s="785"/>
      <c r="AL271" s="785"/>
      <c r="AM271" s="779"/>
      <c r="AN271" s="779"/>
      <c r="AO271" s="701" t="str">
        <f>'$MATERIALES'!$A$31</f>
        <v>CEMENTO BLANCO</v>
      </c>
      <c r="AP271" s="715"/>
      <c r="AQ271" s="715"/>
      <c r="AR271" s="679" t="str">
        <f>'$MATERIALES'!$B$31</f>
        <v>KG</v>
      </c>
      <c r="AS271" s="653"/>
      <c r="AT271" s="130">
        <v>6</v>
      </c>
      <c r="AU271" s="658">
        <f>'$MATERIALES'!$C$31</f>
        <v>1300</v>
      </c>
      <c r="AV271" s="658"/>
      <c r="AW271" s="638">
        <f>AT271*AU271</f>
        <v>7800</v>
      </c>
      <c r="AX271" s="639"/>
      <c r="AY271" s="817"/>
      <c r="AZ271" s="817"/>
      <c r="BA271" s="817"/>
      <c r="BB271" s="660"/>
      <c r="BC271" s="660"/>
      <c r="BD271" s="146"/>
      <c r="BE271" s="785"/>
      <c r="BF271" s="785"/>
      <c r="BG271" s="779"/>
      <c r="BH271" s="779"/>
    </row>
    <row r="272" spans="1:60" ht="14.25" customHeight="1">
      <c r="A272" s="632"/>
      <c r="B272" s="632"/>
      <c r="C272" s="632"/>
      <c r="D272" s="679"/>
      <c r="E272" s="653"/>
      <c r="F272" s="50"/>
      <c r="G272" s="632"/>
      <c r="H272" s="632"/>
      <c r="I272" s="688"/>
      <c r="J272" s="689"/>
      <c r="K272" s="691" t="str">
        <f>K222</f>
        <v>ANGULO 2"X1/8"</v>
      </c>
      <c r="L272" s="691"/>
      <c r="M272" s="691"/>
      <c r="N272" s="679" t="str">
        <f>N222</f>
        <v>KG</v>
      </c>
      <c r="O272" s="653"/>
      <c r="P272" s="127">
        <v>844.05</v>
      </c>
      <c r="Q272" s="673">
        <f>Q222</f>
        <v>2500</v>
      </c>
      <c r="R272" s="673"/>
      <c r="S272" s="638">
        <f>Q272*P272</f>
        <v>2110125</v>
      </c>
      <c r="T272" s="639"/>
      <c r="U272" s="699" t="s">
        <v>312</v>
      </c>
      <c r="V272" s="700"/>
      <c r="W272" s="701"/>
      <c r="X272" s="652" t="s">
        <v>313</v>
      </c>
      <c r="Y272" s="653"/>
      <c r="Z272" s="127">
        <v>0.05</v>
      </c>
      <c r="AA272" s="673">
        <v>32000</v>
      </c>
      <c r="AB272" s="673"/>
      <c r="AC272" s="638">
        <f>AA272*Z272</f>
        <v>1600</v>
      </c>
      <c r="AD272" s="759"/>
      <c r="AE272" s="817"/>
      <c r="AF272" s="817"/>
      <c r="AG272" s="817"/>
      <c r="AH272" s="660"/>
      <c r="AI272" s="660"/>
      <c r="AJ272" s="146"/>
      <c r="AK272" s="785"/>
      <c r="AL272" s="785"/>
      <c r="AM272" s="779"/>
      <c r="AN272" s="779"/>
      <c r="AO272" s="701" t="s">
        <v>312</v>
      </c>
      <c r="AP272" s="715"/>
      <c r="AQ272" s="715"/>
      <c r="AR272" s="652" t="s">
        <v>313</v>
      </c>
      <c r="AS272" s="653"/>
      <c r="AT272" s="130">
        <v>0.05</v>
      </c>
      <c r="AU272" s="658">
        <f>AW271</f>
        <v>7800</v>
      </c>
      <c r="AV272" s="658"/>
      <c r="AW272" s="638">
        <f>AT272*AU272</f>
        <v>390</v>
      </c>
      <c r="AX272" s="639"/>
      <c r="AY272" s="817"/>
      <c r="AZ272" s="817"/>
      <c r="BA272" s="817"/>
      <c r="BB272" s="660"/>
      <c r="BC272" s="660"/>
      <c r="BD272" s="146"/>
      <c r="BE272" s="785"/>
      <c r="BF272" s="785"/>
      <c r="BG272" s="779"/>
      <c r="BH272" s="779"/>
    </row>
    <row r="273" spans="1:60" ht="14.25" customHeight="1">
      <c r="A273" s="632"/>
      <c r="B273" s="632"/>
      <c r="C273" s="632"/>
      <c r="D273" s="679"/>
      <c r="E273" s="653"/>
      <c r="F273" s="50"/>
      <c r="G273" s="632"/>
      <c r="H273" s="632"/>
      <c r="I273" s="688"/>
      <c r="J273" s="689"/>
      <c r="K273" s="691" t="str">
        <f>K223</f>
        <v>TORNILLO DE ANCLAJE</v>
      </c>
      <c r="L273" s="691"/>
      <c r="M273" s="691"/>
      <c r="N273" s="679" t="str">
        <f>N223</f>
        <v>UND</v>
      </c>
      <c r="O273" s="653"/>
      <c r="P273" s="127">
        <v>4</v>
      </c>
      <c r="Q273" s="673">
        <f>$Q$223</f>
        <v>3000</v>
      </c>
      <c r="R273" s="673"/>
      <c r="S273" s="638">
        <f>Q273*P273</f>
        <v>12000</v>
      </c>
      <c r="T273" s="639"/>
      <c r="U273" s="691"/>
      <c r="V273" s="691"/>
      <c r="W273" s="691"/>
      <c r="X273" s="679"/>
      <c r="Y273" s="653"/>
      <c r="Z273" s="127"/>
      <c r="AA273" s="673"/>
      <c r="AB273" s="673"/>
      <c r="AC273" s="638"/>
      <c r="AD273" s="759"/>
      <c r="AE273" s="784"/>
      <c r="AF273" s="784"/>
      <c r="AG273" s="784"/>
      <c r="AH273" s="660"/>
      <c r="AI273" s="660"/>
      <c r="AJ273" s="146"/>
      <c r="AK273" s="785"/>
      <c r="AL273" s="785"/>
      <c r="AM273" s="779"/>
      <c r="AN273" s="779"/>
      <c r="AO273" s="682"/>
      <c r="AP273" s="691"/>
      <c r="AQ273" s="691"/>
      <c r="AR273" s="652"/>
      <c r="AS273" s="653"/>
      <c r="AT273" s="50"/>
      <c r="AU273" s="658"/>
      <c r="AV273" s="658"/>
      <c r="AW273" s="638">
        <f>AT273*AU273</f>
        <v>0</v>
      </c>
      <c r="AX273" s="639"/>
      <c r="AY273" s="817"/>
      <c r="AZ273" s="817"/>
      <c r="BA273" s="817"/>
      <c r="BB273" s="660"/>
      <c r="BC273" s="660"/>
      <c r="BD273" s="146"/>
      <c r="BE273" s="785"/>
      <c r="BF273" s="785"/>
      <c r="BG273" s="779"/>
      <c r="BH273" s="779"/>
    </row>
    <row r="274" spans="1:60" ht="14.25" customHeight="1">
      <c r="A274" s="632"/>
      <c r="B274" s="632"/>
      <c r="C274" s="632"/>
      <c r="D274" s="679"/>
      <c r="E274" s="653"/>
      <c r="F274" s="50"/>
      <c r="G274" s="632"/>
      <c r="H274" s="632"/>
      <c r="I274" s="688"/>
      <c r="J274" s="689"/>
      <c r="K274" s="691" t="str">
        <f>K224</f>
        <v>DESPERDICIO</v>
      </c>
      <c r="L274" s="691"/>
      <c r="M274" s="691"/>
      <c r="N274" s="679" t="str">
        <f>N224</f>
        <v>%</v>
      </c>
      <c r="O274" s="653"/>
      <c r="P274" s="127">
        <v>0.05</v>
      </c>
      <c r="Q274" s="719">
        <f>S270+S271+S272</f>
        <v>2116535</v>
      </c>
      <c r="R274" s="673"/>
      <c r="S274" s="638">
        <f>Q274*P274</f>
        <v>105826.75</v>
      </c>
      <c r="T274" s="639"/>
      <c r="U274" s="691"/>
      <c r="V274" s="691"/>
      <c r="W274" s="691"/>
      <c r="X274" s="679"/>
      <c r="Y274" s="653"/>
      <c r="Z274" s="127"/>
      <c r="AA274" s="673"/>
      <c r="AB274" s="673"/>
      <c r="AC274" s="638"/>
      <c r="AD274" s="759"/>
      <c r="AE274" s="784"/>
      <c r="AF274" s="784"/>
      <c r="AG274" s="784"/>
      <c r="AH274" s="660"/>
      <c r="AI274" s="660"/>
      <c r="AJ274" s="146"/>
      <c r="AK274" s="785"/>
      <c r="AL274" s="785"/>
      <c r="AM274" s="779"/>
      <c r="AN274" s="779"/>
      <c r="AO274" s="651"/>
      <c r="AP274" s="691"/>
      <c r="AQ274" s="691"/>
      <c r="AR274" s="679"/>
      <c r="AS274" s="653"/>
      <c r="AT274" s="50"/>
      <c r="AU274" s="658"/>
      <c r="AV274" s="658"/>
      <c r="AW274" s="638">
        <f>AT274*AU274</f>
        <v>0</v>
      </c>
      <c r="AX274" s="639"/>
      <c r="AY274" s="842"/>
      <c r="AZ274" s="842"/>
      <c r="BA274" s="842"/>
      <c r="BB274" s="660"/>
      <c r="BC274" s="660"/>
      <c r="BD274" s="146"/>
      <c r="BE274" s="785"/>
      <c r="BF274" s="785"/>
      <c r="BG274" s="779"/>
      <c r="BH274" s="779"/>
    </row>
    <row r="275" spans="1:60" ht="14.25" customHeight="1">
      <c r="A275" s="632"/>
      <c r="B275" s="632"/>
      <c r="C275" s="632"/>
      <c r="D275" s="679"/>
      <c r="E275" s="653"/>
      <c r="F275" s="50"/>
      <c r="G275" s="632"/>
      <c r="H275" s="632"/>
      <c r="I275" s="688"/>
      <c r="J275" s="689"/>
      <c r="K275" s="632"/>
      <c r="L275" s="632"/>
      <c r="M275" s="632"/>
      <c r="N275" s="679"/>
      <c r="O275" s="653"/>
      <c r="P275" s="129"/>
      <c r="Q275" s="673"/>
      <c r="R275" s="673"/>
      <c r="S275" s="638"/>
      <c r="T275" s="639"/>
      <c r="U275" s="632"/>
      <c r="V275" s="632"/>
      <c r="W275" s="632"/>
      <c r="X275" s="679"/>
      <c r="Y275" s="653"/>
      <c r="Z275" s="129"/>
      <c r="AA275" s="673"/>
      <c r="AB275" s="673"/>
      <c r="AC275" s="638"/>
      <c r="AD275" s="759"/>
      <c r="AE275" s="660"/>
      <c r="AF275" s="660"/>
      <c r="AG275" s="660"/>
      <c r="AH275" s="660"/>
      <c r="AI275" s="660"/>
      <c r="AJ275" s="147"/>
      <c r="AK275" s="785"/>
      <c r="AL275" s="785"/>
      <c r="AM275" s="779"/>
      <c r="AN275" s="779"/>
      <c r="AO275" s="680" t="str">
        <f>'$MATERIALES'!$A$102</f>
        <v>Lavamanos fenix 4 conj. Cr Iincluye griferia</v>
      </c>
      <c r="AP275" s="632"/>
      <c r="AQ275" s="632"/>
      <c r="AR275" s="679" t="str">
        <f>'$MATERIALES'!$B$102</f>
        <v>UN </v>
      </c>
      <c r="AS275" s="653"/>
      <c r="AT275" s="50">
        <v>1</v>
      </c>
      <c r="AU275" s="658"/>
      <c r="AV275" s="658"/>
      <c r="AW275" s="638"/>
      <c r="AX275" s="639"/>
      <c r="AY275" s="784"/>
      <c r="AZ275" s="784"/>
      <c r="BA275" s="784"/>
      <c r="BB275" s="660"/>
      <c r="BC275" s="660"/>
      <c r="BD275" s="147"/>
      <c r="BE275" s="785"/>
      <c r="BF275" s="785"/>
      <c r="BG275" s="779"/>
      <c r="BH275" s="779"/>
    </row>
    <row r="276" spans="7:60" ht="14.25" customHeight="1">
      <c r="G276" s="632" t="s">
        <v>13</v>
      </c>
      <c r="H276" s="632"/>
      <c r="I276" s="688">
        <f>SUM(I270:J275)</f>
        <v>0</v>
      </c>
      <c r="J276" s="689"/>
      <c r="K276" s="76"/>
      <c r="L276" s="7"/>
      <c r="M276" s="7"/>
      <c r="N276" s="7"/>
      <c r="O276" s="7"/>
      <c r="P276" s="7"/>
      <c r="Q276" s="632" t="s">
        <v>13</v>
      </c>
      <c r="R276" s="632"/>
      <c r="S276" s="638">
        <f>SUM(S270:T275)</f>
        <v>2234361.75</v>
      </c>
      <c r="T276" s="639"/>
      <c r="AA276" s="632" t="s">
        <v>13</v>
      </c>
      <c r="AB276" s="632"/>
      <c r="AC276" s="638">
        <f>SUM(AC270:AD275)</f>
        <v>110525</v>
      </c>
      <c r="AD276" s="759"/>
      <c r="AE276" s="67"/>
      <c r="AF276" s="67"/>
      <c r="AG276" s="67"/>
      <c r="AH276" s="67"/>
      <c r="AI276" s="67"/>
      <c r="AJ276" s="67"/>
      <c r="AK276" s="660"/>
      <c r="AL276" s="660"/>
      <c r="AM276" s="779"/>
      <c r="AN276" s="779"/>
      <c r="AO276" s="7"/>
      <c r="AP276" s="7"/>
      <c r="AQ276" s="7"/>
      <c r="AR276" s="7"/>
      <c r="AS276" s="7"/>
      <c r="AT276" s="7"/>
      <c r="AU276" s="658" t="s">
        <v>13</v>
      </c>
      <c r="AV276" s="658"/>
      <c r="AW276" s="638">
        <f>SUM(AW270:AX275)</f>
        <v>128190</v>
      </c>
      <c r="AX276" s="639"/>
      <c r="AY276" s="67"/>
      <c r="AZ276" s="67"/>
      <c r="BA276" s="67"/>
      <c r="BB276" s="67"/>
      <c r="BC276" s="67"/>
      <c r="BD276" s="67"/>
      <c r="BE276" s="660"/>
      <c r="BF276" s="660"/>
      <c r="BG276" s="779"/>
      <c r="BH276" s="779"/>
    </row>
    <row r="277" spans="7:60" ht="5.25" customHeight="1">
      <c r="G277" s="51"/>
      <c r="H277" s="51"/>
      <c r="I277" s="42"/>
      <c r="J277" s="84"/>
      <c r="K277" s="76"/>
      <c r="L277" s="7"/>
      <c r="M277" s="7"/>
      <c r="N277" s="7"/>
      <c r="O277" s="7"/>
      <c r="P277" s="7"/>
      <c r="Q277" s="51"/>
      <c r="R277" s="51"/>
      <c r="S277" s="9"/>
      <c r="T277" s="112"/>
      <c r="AA277" s="51"/>
      <c r="AB277" s="51"/>
      <c r="AC277" s="9"/>
      <c r="AD277" s="9"/>
      <c r="AE277" s="67"/>
      <c r="AF277" s="67"/>
      <c r="AG277" s="67"/>
      <c r="AH277" s="67"/>
      <c r="AI277" s="67"/>
      <c r="AJ277" s="67"/>
      <c r="AK277" s="70"/>
      <c r="AL277" s="70"/>
      <c r="AM277" s="98"/>
      <c r="AN277" s="98"/>
      <c r="AO277" s="7"/>
      <c r="AP277" s="7"/>
      <c r="AQ277" s="7"/>
      <c r="AR277" s="7"/>
      <c r="AS277" s="7"/>
      <c r="AT277" s="7"/>
      <c r="AU277" s="103"/>
      <c r="AV277" s="103"/>
      <c r="AW277" s="9"/>
      <c r="AX277" s="112"/>
      <c r="AY277" s="67"/>
      <c r="AZ277" s="67"/>
      <c r="BA277" s="67"/>
      <c r="BB277" s="67"/>
      <c r="BC277" s="67"/>
      <c r="BD277" s="67"/>
      <c r="BE277" s="70"/>
      <c r="BF277" s="70"/>
      <c r="BG277" s="98"/>
      <c r="BH277" s="98"/>
    </row>
    <row r="278" spans="1:60" ht="18">
      <c r="A278" s="81" t="s">
        <v>31</v>
      </c>
      <c r="B278" s="82"/>
      <c r="G278" s="51"/>
      <c r="H278" s="51"/>
      <c r="I278" s="42"/>
      <c r="J278" s="84"/>
      <c r="K278" s="81" t="s">
        <v>31</v>
      </c>
      <c r="L278" s="82"/>
      <c r="M278" s="7"/>
      <c r="N278" s="7"/>
      <c r="O278" s="7"/>
      <c r="P278" s="7"/>
      <c r="Q278" s="51"/>
      <c r="R278" s="51"/>
      <c r="S278" s="9"/>
      <c r="T278" s="112"/>
      <c r="U278" s="81" t="s">
        <v>31</v>
      </c>
      <c r="V278" s="82"/>
      <c r="AA278" s="51"/>
      <c r="AB278" s="51"/>
      <c r="AC278" s="9"/>
      <c r="AD278" s="9"/>
      <c r="AE278" s="71"/>
      <c r="AF278" s="71"/>
      <c r="AG278" s="67"/>
      <c r="AH278" s="67"/>
      <c r="AI278" s="67"/>
      <c r="AJ278" s="67"/>
      <c r="AK278" s="70"/>
      <c r="AL278" s="70"/>
      <c r="AM278" s="98"/>
      <c r="AN278" s="98"/>
      <c r="AO278" s="82" t="s">
        <v>31</v>
      </c>
      <c r="AP278" s="82"/>
      <c r="AQ278" s="7"/>
      <c r="AR278" s="7"/>
      <c r="AS278" s="7"/>
      <c r="AT278" s="7"/>
      <c r="AU278" s="103"/>
      <c r="AV278" s="103"/>
      <c r="AW278" s="9"/>
      <c r="AX278" s="112"/>
      <c r="AY278" s="71"/>
      <c r="AZ278" s="71"/>
      <c r="BA278" s="67"/>
      <c r="BB278" s="67"/>
      <c r="BC278" s="67"/>
      <c r="BD278" s="67"/>
      <c r="BE278" s="70"/>
      <c r="BF278" s="70"/>
      <c r="BG278" s="98"/>
      <c r="BH278" s="98"/>
    </row>
    <row r="279" spans="1:60" ht="14.25" customHeight="1">
      <c r="A279" s="643" t="s">
        <v>27</v>
      </c>
      <c r="B279" s="643"/>
      <c r="C279" s="52" t="s">
        <v>32</v>
      </c>
      <c r="D279" s="52" t="s">
        <v>33</v>
      </c>
      <c r="E279" s="643" t="s">
        <v>34</v>
      </c>
      <c r="F279" s="643"/>
      <c r="G279" s="643" t="s">
        <v>35</v>
      </c>
      <c r="H279" s="643"/>
      <c r="I279" s="676" t="s">
        <v>11</v>
      </c>
      <c r="J279" s="676"/>
      <c r="K279" s="643" t="s">
        <v>27</v>
      </c>
      <c r="L279" s="643"/>
      <c r="M279" s="52" t="s">
        <v>32</v>
      </c>
      <c r="N279" s="52" t="s">
        <v>33</v>
      </c>
      <c r="O279" s="643" t="s">
        <v>34</v>
      </c>
      <c r="P279" s="643"/>
      <c r="Q279" s="643" t="s">
        <v>35</v>
      </c>
      <c r="R279" s="643"/>
      <c r="S279" s="634" t="s">
        <v>11</v>
      </c>
      <c r="T279" s="634"/>
      <c r="U279" s="643" t="s">
        <v>27</v>
      </c>
      <c r="V279" s="643"/>
      <c r="W279" s="52" t="s">
        <v>32</v>
      </c>
      <c r="X279" s="52" t="s">
        <v>33</v>
      </c>
      <c r="Y279" s="643" t="s">
        <v>34</v>
      </c>
      <c r="Z279" s="643"/>
      <c r="AA279" s="643" t="s">
        <v>35</v>
      </c>
      <c r="AB279" s="643"/>
      <c r="AC279" s="634" t="s">
        <v>11</v>
      </c>
      <c r="AD279" s="735"/>
      <c r="AE279" s="660"/>
      <c r="AF279" s="660"/>
      <c r="AG279" s="70"/>
      <c r="AH279" s="70"/>
      <c r="AI279" s="660"/>
      <c r="AJ279" s="660"/>
      <c r="AK279" s="660"/>
      <c r="AL279" s="660"/>
      <c r="AM279" s="786"/>
      <c r="AN279" s="786"/>
      <c r="AO279" s="637" t="s">
        <v>27</v>
      </c>
      <c r="AP279" s="643"/>
      <c r="AQ279" s="52" t="s">
        <v>32</v>
      </c>
      <c r="AR279" s="52" t="s">
        <v>33</v>
      </c>
      <c r="AS279" s="643" t="s">
        <v>34</v>
      </c>
      <c r="AT279" s="643"/>
      <c r="AU279" s="633" t="s">
        <v>35</v>
      </c>
      <c r="AV279" s="633"/>
      <c r="AW279" s="634" t="s">
        <v>11</v>
      </c>
      <c r="AX279" s="634"/>
      <c r="AY279" s="660"/>
      <c r="AZ279" s="660"/>
      <c r="BA279" s="70"/>
      <c r="BB279" s="70"/>
      <c r="BC279" s="660"/>
      <c r="BD279" s="660"/>
      <c r="BE279" s="660"/>
      <c r="BF279" s="660"/>
      <c r="BG279" s="786"/>
      <c r="BH279" s="786"/>
    </row>
    <row r="280" spans="1:60" ht="14.25" customHeight="1">
      <c r="A280" s="632"/>
      <c r="B280" s="632"/>
      <c r="C280" s="5"/>
      <c r="D280" s="5"/>
      <c r="E280" s="632"/>
      <c r="F280" s="632"/>
      <c r="G280" s="632"/>
      <c r="H280" s="632"/>
      <c r="I280" s="668"/>
      <c r="J280" s="668"/>
      <c r="K280" s="632"/>
      <c r="L280" s="632"/>
      <c r="M280" s="5"/>
      <c r="N280" s="5"/>
      <c r="O280" s="632"/>
      <c r="P280" s="632"/>
      <c r="Q280" s="632"/>
      <c r="R280" s="632"/>
      <c r="S280" s="657"/>
      <c r="T280" s="657"/>
      <c r="U280" s="632"/>
      <c r="V280" s="632"/>
      <c r="W280" s="5"/>
      <c r="X280" s="5"/>
      <c r="Y280" s="632"/>
      <c r="Z280" s="632"/>
      <c r="AA280" s="632"/>
      <c r="AB280" s="632"/>
      <c r="AC280" s="657"/>
      <c r="AD280" s="763"/>
      <c r="AE280" s="660"/>
      <c r="AF280" s="660"/>
      <c r="AG280" s="67"/>
      <c r="AH280" s="67"/>
      <c r="AI280" s="660"/>
      <c r="AJ280" s="660"/>
      <c r="AK280" s="660"/>
      <c r="AL280" s="660"/>
      <c r="AM280" s="786"/>
      <c r="AN280" s="786"/>
      <c r="AO280" s="680"/>
      <c r="AP280" s="632"/>
      <c r="AQ280" s="5"/>
      <c r="AR280" s="5"/>
      <c r="AS280" s="632"/>
      <c r="AT280" s="632"/>
      <c r="AU280" s="658"/>
      <c r="AV280" s="658"/>
      <c r="AW280" s="657"/>
      <c r="AX280" s="657"/>
      <c r="AY280" s="660"/>
      <c r="AZ280" s="660"/>
      <c r="BA280" s="67"/>
      <c r="BB280" s="67"/>
      <c r="BC280" s="660"/>
      <c r="BD280" s="660"/>
      <c r="BE280" s="660"/>
      <c r="BF280" s="660"/>
      <c r="BG280" s="786"/>
      <c r="BH280" s="786"/>
    </row>
    <row r="281" spans="1:60" ht="14.25" customHeight="1">
      <c r="A281" s="632"/>
      <c r="B281" s="632"/>
      <c r="C281" s="5"/>
      <c r="D281" s="5"/>
      <c r="E281" s="632"/>
      <c r="F281" s="632"/>
      <c r="G281" s="632"/>
      <c r="H281" s="632"/>
      <c r="I281" s="668"/>
      <c r="J281" s="668"/>
      <c r="K281" s="632"/>
      <c r="L281" s="632"/>
      <c r="M281" s="5"/>
      <c r="N281" s="5"/>
      <c r="O281" s="632"/>
      <c r="P281" s="632"/>
      <c r="Q281" s="632"/>
      <c r="R281" s="632"/>
      <c r="S281" s="657"/>
      <c r="T281" s="657"/>
      <c r="U281" s="632"/>
      <c r="V281" s="632"/>
      <c r="W281" s="5"/>
      <c r="X281" s="5"/>
      <c r="Y281" s="632"/>
      <c r="Z281" s="632"/>
      <c r="AA281" s="632"/>
      <c r="AB281" s="632"/>
      <c r="AC281" s="657"/>
      <c r="AD281" s="763"/>
      <c r="AE281" s="660"/>
      <c r="AF281" s="660"/>
      <c r="AG281" s="67"/>
      <c r="AH281" s="67"/>
      <c r="AI281" s="660"/>
      <c r="AJ281" s="660"/>
      <c r="AK281" s="660"/>
      <c r="AL281" s="660"/>
      <c r="AM281" s="786"/>
      <c r="AN281" s="786"/>
      <c r="AO281" s="680"/>
      <c r="AP281" s="632"/>
      <c r="AQ281" s="5"/>
      <c r="AR281" s="5"/>
      <c r="AS281" s="632"/>
      <c r="AT281" s="632"/>
      <c r="AU281" s="658"/>
      <c r="AV281" s="658"/>
      <c r="AW281" s="657"/>
      <c r="AX281" s="657"/>
      <c r="AY281" s="660"/>
      <c r="AZ281" s="660"/>
      <c r="BA281" s="67"/>
      <c r="BB281" s="67"/>
      <c r="BC281" s="660"/>
      <c r="BD281" s="660"/>
      <c r="BE281" s="660"/>
      <c r="BF281" s="660"/>
      <c r="BG281" s="786"/>
      <c r="BH281" s="786"/>
    </row>
    <row r="282" spans="1:60" ht="14.25" customHeight="1">
      <c r="A282" s="632"/>
      <c r="B282" s="632"/>
      <c r="C282" s="5"/>
      <c r="D282" s="5"/>
      <c r="E282" s="632"/>
      <c r="F282" s="632"/>
      <c r="G282" s="632"/>
      <c r="H282" s="632"/>
      <c r="I282" s="668"/>
      <c r="J282" s="668"/>
      <c r="K282" s="632"/>
      <c r="L282" s="632"/>
      <c r="M282" s="5"/>
      <c r="N282" s="5"/>
      <c r="O282" s="632"/>
      <c r="P282" s="632"/>
      <c r="Q282" s="632"/>
      <c r="R282" s="632"/>
      <c r="S282" s="657"/>
      <c r="T282" s="657"/>
      <c r="U282" s="632"/>
      <c r="V282" s="632"/>
      <c r="W282" s="5"/>
      <c r="X282" s="5"/>
      <c r="Y282" s="632"/>
      <c r="Z282" s="632"/>
      <c r="AA282" s="632"/>
      <c r="AB282" s="632"/>
      <c r="AC282" s="657"/>
      <c r="AD282" s="763"/>
      <c r="AE282" s="660"/>
      <c r="AF282" s="660"/>
      <c r="AG282" s="67"/>
      <c r="AH282" s="67"/>
      <c r="AI282" s="660"/>
      <c r="AJ282" s="660"/>
      <c r="AK282" s="660"/>
      <c r="AL282" s="660"/>
      <c r="AM282" s="786"/>
      <c r="AN282" s="786"/>
      <c r="AO282" s="680"/>
      <c r="AP282" s="632"/>
      <c r="AQ282" s="5"/>
      <c r="AR282" s="5"/>
      <c r="AS282" s="632"/>
      <c r="AT282" s="632"/>
      <c r="AU282" s="658"/>
      <c r="AV282" s="658"/>
      <c r="AW282" s="657"/>
      <c r="AX282" s="657"/>
      <c r="AY282" s="660"/>
      <c r="AZ282" s="660"/>
      <c r="BA282" s="67"/>
      <c r="BB282" s="67"/>
      <c r="BC282" s="660"/>
      <c r="BD282" s="660"/>
      <c r="BE282" s="660"/>
      <c r="BF282" s="660"/>
      <c r="BG282" s="786"/>
      <c r="BH282" s="786"/>
    </row>
    <row r="283" spans="1:60" ht="14.25" customHeight="1">
      <c r="A283" s="83"/>
      <c r="B283" s="51"/>
      <c r="E283" s="51"/>
      <c r="F283" s="51"/>
      <c r="G283" s="632" t="s">
        <v>13</v>
      </c>
      <c r="H283" s="632"/>
      <c r="I283" s="668">
        <f>SUM(I280:J282)</f>
        <v>0</v>
      </c>
      <c r="J283" s="668"/>
      <c r="K283" s="83"/>
      <c r="L283" s="51"/>
      <c r="M283" s="7"/>
      <c r="N283" s="7"/>
      <c r="O283" s="51"/>
      <c r="P283" s="51"/>
      <c r="Q283" s="632" t="s">
        <v>13</v>
      </c>
      <c r="R283" s="632"/>
      <c r="S283" s="657">
        <f>SUM(S280:T282)</f>
        <v>0</v>
      </c>
      <c r="T283" s="657"/>
      <c r="U283" s="83"/>
      <c r="V283" s="51"/>
      <c r="Y283" s="51"/>
      <c r="Z283" s="51"/>
      <c r="AA283" s="632" t="s">
        <v>13</v>
      </c>
      <c r="AB283" s="632"/>
      <c r="AC283" s="657">
        <f>SUM(AC280:AD282)</f>
        <v>0</v>
      </c>
      <c r="AD283" s="763"/>
      <c r="AE283" s="70"/>
      <c r="AF283" s="70"/>
      <c r="AG283" s="67"/>
      <c r="AH283" s="67"/>
      <c r="AI283" s="70"/>
      <c r="AJ283" s="70"/>
      <c r="AK283" s="660"/>
      <c r="AL283" s="660"/>
      <c r="AM283" s="786"/>
      <c r="AN283" s="786"/>
      <c r="AO283" s="51"/>
      <c r="AP283" s="51"/>
      <c r="AQ283" s="7"/>
      <c r="AR283" s="7"/>
      <c r="AS283" s="51"/>
      <c r="AT283" s="51"/>
      <c r="AU283" s="658" t="s">
        <v>13</v>
      </c>
      <c r="AV283" s="658"/>
      <c r="AW283" s="657">
        <f>SUM(AW280:AX282)</f>
        <v>0</v>
      </c>
      <c r="AX283" s="657"/>
      <c r="AY283" s="70"/>
      <c r="AZ283" s="70"/>
      <c r="BA283" s="67"/>
      <c r="BB283" s="67"/>
      <c r="BC283" s="70"/>
      <c r="BD283" s="70"/>
      <c r="BE283" s="660"/>
      <c r="BF283" s="660"/>
      <c r="BG283" s="786"/>
      <c r="BH283" s="786"/>
    </row>
    <row r="284" spans="1:60" ht="6.75" customHeight="1">
      <c r="A284" s="83"/>
      <c r="B284" s="51"/>
      <c r="E284" s="51"/>
      <c r="F284" s="51"/>
      <c r="G284" s="51"/>
      <c r="H284" s="51"/>
      <c r="I284" s="42"/>
      <c r="J284" s="84"/>
      <c r="K284" s="83"/>
      <c r="L284" s="51"/>
      <c r="M284" s="7"/>
      <c r="N284" s="7"/>
      <c r="O284" s="51"/>
      <c r="P284" s="51"/>
      <c r="Q284" s="51"/>
      <c r="R284" s="51"/>
      <c r="S284" s="10"/>
      <c r="T284" s="113"/>
      <c r="U284" s="83"/>
      <c r="V284" s="51"/>
      <c r="Y284" s="51"/>
      <c r="Z284" s="51"/>
      <c r="AA284" s="51"/>
      <c r="AB284" s="51"/>
      <c r="AC284" s="10"/>
      <c r="AD284" s="10"/>
      <c r="AE284" s="70"/>
      <c r="AF284" s="70"/>
      <c r="AG284" s="67"/>
      <c r="AH284" s="67"/>
      <c r="AI284" s="70"/>
      <c r="AJ284" s="70"/>
      <c r="AK284" s="70"/>
      <c r="AL284" s="70"/>
      <c r="AM284" s="99"/>
      <c r="AN284" s="99"/>
      <c r="AO284" s="51"/>
      <c r="AP284" s="51"/>
      <c r="AQ284" s="7"/>
      <c r="AR284" s="7"/>
      <c r="AS284" s="51"/>
      <c r="AT284" s="51"/>
      <c r="AU284" s="103"/>
      <c r="AV284" s="103"/>
      <c r="AW284" s="10"/>
      <c r="AX284" s="113"/>
      <c r="AY284" s="70"/>
      <c r="AZ284" s="70"/>
      <c r="BA284" s="67"/>
      <c r="BB284" s="67"/>
      <c r="BC284" s="70"/>
      <c r="BD284" s="70"/>
      <c r="BE284" s="70"/>
      <c r="BF284" s="70"/>
      <c r="BG284" s="99"/>
      <c r="BH284" s="99"/>
    </row>
    <row r="285" spans="1:60" ht="18">
      <c r="A285" s="81" t="s">
        <v>36</v>
      </c>
      <c r="K285" s="81" t="s">
        <v>36</v>
      </c>
      <c r="L285" s="7"/>
      <c r="M285" s="7"/>
      <c r="N285" s="7"/>
      <c r="O285" s="7"/>
      <c r="P285" s="7"/>
      <c r="Q285" s="7"/>
      <c r="R285" s="7"/>
      <c r="S285" s="7"/>
      <c r="T285" s="111"/>
      <c r="U285" s="81" t="s">
        <v>36</v>
      </c>
      <c r="AA285" s="7"/>
      <c r="AB285" s="7"/>
      <c r="AD285" s="7"/>
      <c r="AE285" s="71"/>
      <c r="AF285" s="67"/>
      <c r="AG285" s="67"/>
      <c r="AH285" s="67"/>
      <c r="AI285" s="67"/>
      <c r="AJ285" s="67"/>
      <c r="AK285" s="67"/>
      <c r="AL285" s="67"/>
      <c r="AM285" s="67"/>
      <c r="AN285" s="67"/>
      <c r="AO285" s="82" t="s">
        <v>36</v>
      </c>
      <c r="AP285" s="7"/>
      <c r="AQ285" s="7"/>
      <c r="AR285" s="7"/>
      <c r="AS285" s="7"/>
      <c r="AT285" s="7"/>
      <c r="AU285" s="110"/>
      <c r="AV285" s="110"/>
      <c r="AW285" s="7"/>
      <c r="AX285" s="111"/>
      <c r="AY285" s="71"/>
      <c r="AZ285" s="67"/>
      <c r="BA285" s="67"/>
      <c r="BB285" s="67"/>
      <c r="BC285" s="67"/>
      <c r="BD285" s="67"/>
      <c r="BE285" s="67"/>
      <c r="BF285" s="67"/>
      <c r="BG285" s="67"/>
      <c r="BH285" s="67"/>
    </row>
    <row r="286" spans="1:60" ht="32.25" customHeight="1">
      <c r="A286" s="635" t="s">
        <v>37</v>
      </c>
      <c r="B286" s="636"/>
      <c r="C286" s="636"/>
      <c r="D286" s="636"/>
      <c r="E286" s="636"/>
      <c r="F286" s="637"/>
      <c r="G286" s="724" t="s">
        <v>44</v>
      </c>
      <c r="H286" s="725"/>
      <c r="I286" s="735" t="s">
        <v>11</v>
      </c>
      <c r="J286" s="736"/>
      <c r="K286" s="635" t="s">
        <v>37</v>
      </c>
      <c r="L286" s="636"/>
      <c r="M286" s="636"/>
      <c r="N286" s="636"/>
      <c r="O286" s="636"/>
      <c r="P286" s="637"/>
      <c r="Q286" s="724" t="s">
        <v>44</v>
      </c>
      <c r="R286" s="725"/>
      <c r="S286" s="676" t="s">
        <v>11</v>
      </c>
      <c r="T286" s="676"/>
      <c r="U286" s="635" t="s">
        <v>37</v>
      </c>
      <c r="V286" s="636"/>
      <c r="W286" s="636"/>
      <c r="X286" s="636"/>
      <c r="Y286" s="636"/>
      <c r="Z286" s="637"/>
      <c r="AA286" s="724" t="s">
        <v>44</v>
      </c>
      <c r="AB286" s="725"/>
      <c r="AC286" s="676" t="s">
        <v>11</v>
      </c>
      <c r="AD286" s="764"/>
      <c r="AE286" s="660"/>
      <c r="AF286" s="660"/>
      <c r="AG286" s="660"/>
      <c r="AH286" s="660"/>
      <c r="AI286" s="660"/>
      <c r="AJ286" s="660"/>
      <c r="AK286" s="780"/>
      <c r="AL286" s="780"/>
      <c r="AM286" s="666"/>
      <c r="AN286" s="666"/>
      <c r="AO286" s="636" t="s">
        <v>37</v>
      </c>
      <c r="AP286" s="636"/>
      <c r="AQ286" s="636"/>
      <c r="AR286" s="636"/>
      <c r="AS286" s="636"/>
      <c r="AT286" s="637"/>
      <c r="AU286" s="644" t="s">
        <v>44</v>
      </c>
      <c r="AV286" s="645"/>
      <c r="AW286" s="676" t="s">
        <v>11</v>
      </c>
      <c r="AX286" s="676"/>
      <c r="AY286" s="660"/>
      <c r="AZ286" s="660"/>
      <c r="BA286" s="660"/>
      <c r="BB286" s="660"/>
      <c r="BC286" s="660"/>
      <c r="BD286" s="660"/>
      <c r="BE286" s="780"/>
      <c r="BF286" s="780"/>
      <c r="BG286" s="666"/>
      <c r="BH286" s="666"/>
    </row>
    <row r="287" spans="1:60" ht="14.25" customHeight="1">
      <c r="A287" s="679" t="s">
        <v>45</v>
      </c>
      <c r="B287" s="653"/>
      <c r="C287" s="653"/>
      <c r="D287" s="653"/>
      <c r="E287" s="653"/>
      <c r="F287" s="680"/>
      <c r="G287" s="632" t="s">
        <v>231</v>
      </c>
      <c r="H287" s="632"/>
      <c r="I287" s="668">
        <f>'CONTENIDO GENERAL'!J17/2</f>
        <v>13500</v>
      </c>
      <c r="J287" s="668"/>
      <c r="K287" s="652" t="s">
        <v>288</v>
      </c>
      <c r="L287" s="653"/>
      <c r="M287" s="653"/>
      <c r="N287" s="653"/>
      <c r="O287" s="653"/>
      <c r="P287" s="680"/>
      <c r="Q287" s="632"/>
      <c r="R287" s="632"/>
      <c r="S287" s="668">
        <f>'CONTENIDO GENERAL'!J49</f>
        <v>144000</v>
      </c>
      <c r="T287" s="668"/>
      <c r="U287" s="679" t="s">
        <v>45</v>
      </c>
      <c r="V287" s="653"/>
      <c r="W287" s="653"/>
      <c r="X287" s="653"/>
      <c r="Y287" s="653"/>
      <c r="Z287" s="680"/>
      <c r="AA287" s="632"/>
      <c r="AB287" s="632"/>
      <c r="AC287" s="668">
        <f>'CONTENIDO GENERAL'!J37</f>
        <v>7650</v>
      </c>
      <c r="AD287" s="688"/>
      <c r="AE287" s="660"/>
      <c r="AF287" s="660"/>
      <c r="AG287" s="660"/>
      <c r="AH287" s="660"/>
      <c r="AI287" s="660"/>
      <c r="AJ287" s="660"/>
      <c r="AK287" s="660"/>
      <c r="AL287" s="660"/>
      <c r="AM287" s="666"/>
      <c r="AN287" s="666"/>
      <c r="AO287" s="683" t="s">
        <v>229</v>
      </c>
      <c r="AP287" s="653"/>
      <c r="AQ287" s="653"/>
      <c r="AR287" s="653"/>
      <c r="AS287" s="653"/>
      <c r="AT287" s="680"/>
      <c r="AU287" s="776"/>
      <c r="AV287" s="658"/>
      <c r="AW287" s="668">
        <v>16000</v>
      </c>
      <c r="AX287" s="668"/>
      <c r="AY287" s="660"/>
      <c r="AZ287" s="660"/>
      <c r="BA287" s="660"/>
      <c r="BB287" s="660"/>
      <c r="BC287" s="660"/>
      <c r="BD287" s="660"/>
      <c r="BE287" s="660"/>
      <c r="BF287" s="660"/>
      <c r="BG287" s="666"/>
      <c r="BH287" s="666"/>
    </row>
    <row r="288" spans="1:60" ht="14.25" customHeight="1">
      <c r="A288" s="679"/>
      <c r="B288" s="653"/>
      <c r="C288" s="653"/>
      <c r="D288" s="653"/>
      <c r="E288" s="653"/>
      <c r="F288" s="680"/>
      <c r="G288" s="632"/>
      <c r="H288" s="632"/>
      <c r="I288" s="668"/>
      <c r="J288" s="668"/>
      <c r="K288" s="679"/>
      <c r="L288" s="653"/>
      <c r="M288" s="653"/>
      <c r="N288" s="653"/>
      <c r="O288" s="653"/>
      <c r="P288" s="680"/>
      <c r="Q288" s="632"/>
      <c r="R288" s="632"/>
      <c r="S288" s="668"/>
      <c r="T288" s="668"/>
      <c r="U288" s="679"/>
      <c r="V288" s="653"/>
      <c r="W288" s="653"/>
      <c r="X288" s="653"/>
      <c r="Y288" s="653"/>
      <c r="Z288" s="680"/>
      <c r="AA288" s="632"/>
      <c r="AB288" s="632"/>
      <c r="AC288" s="668"/>
      <c r="AD288" s="688"/>
      <c r="AE288" s="660"/>
      <c r="AF288" s="660"/>
      <c r="AG288" s="660"/>
      <c r="AH288" s="660"/>
      <c r="AI288" s="660"/>
      <c r="AJ288" s="660"/>
      <c r="AK288" s="660"/>
      <c r="AL288" s="660"/>
      <c r="AM288" s="666"/>
      <c r="AN288" s="666"/>
      <c r="AO288" s="653"/>
      <c r="AP288" s="653"/>
      <c r="AQ288" s="653"/>
      <c r="AR288" s="653"/>
      <c r="AS288" s="653"/>
      <c r="AT288" s="680"/>
      <c r="AU288" s="658"/>
      <c r="AV288" s="658"/>
      <c r="AW288" s="668"/>
      <c r="AX288" s="668"/>
      <c r="AY288" s="660"/>
      <c r="AZ288" s="660"/>
      <c r="BA288" s="660"/>
      <c r="BB288" s="660"/>
      <c r="BC288" s="660"/>
      <c r="BD288" s="660"/>
      <c r="BE288" s="660"/>
      <c r="BF288" s="660"/>
      <c r="BG288" s="666"/>
      <c r="BH288" s="666"/>
    </row>
    <row r="289" spans="1:60" ht="14.25" customHeight="1">
      <c r="A289" s="640"/>
      <c r="B289" s="641"/>
      <c r="E289" s="641"/>
      <c r="F289" s="641"/>
      <c r="G289" s="632" t="s">
        <v>13</v>
      </c>
      <c r="H289" s="632"/>
      <c r="I289" s="668">
        <f>SUM(I287:J288)</f>
        <v>13500</v>
      </c>
      <c r="J289" s="668"/>
      <c r="K289" s="640"/>
      <c r="L289" s="641"/>
      <c r="M289" s="7"/>
      <c r="N289" s="7"/>
      <c r="O289" s="641"/>
      <c r="P289" s="641"/>
      <c r="Q289" s="632" t="s">
        <v>13</v>
      </c>
      <c r="R289" s="632"/>
      <c r="S289" s="668">
        <f>SUM(S287:T288)</f>
        <v>144000</v>
      </c>
      <c r="T289" s="668"/>
      <c r="U289" s="640"/>
      <c r="V289" s="641"/>
      <c r="Y289" s="641"/>
      <c r="Z289" s="641"/>
      <c r="AA289" s="632" t="s">
        <v>13</v>
      </c>
      <c r="AB289" s="632"/>
      <c r="AC289" s="668">
        <f>SUM(AC287:AD288)</f>
        <v>7650</v>
      </c>
      <c r="AD289" s="688"/>
      <c r="AE289" s="660"/>
      <c r="AF289" s="660"/>
      <c r="AG289" s="67"/>
      <c r="AH289" s="67"/>
      <c r="AI289" s="660"/>
      <c r="AJ289" s="660"/>
      <c r="AK289" s="660"/>
      <c r="AL289" s="660"/>
      <c r="AM289" s="666"/>
      <c r="AN289" s="666"/>
      <c r="AO289" s="641"/>
      <c r="AP289" s="641"/>
      <c r="AQ289" s="7"/>
      <c r="AR289" s="7"/>
      <c r="AS289" s="641"/>
      <c r="AT289" s="641"/>
      <c r="AU289" s="658" t="s">
        <v>13</v>
      </c>
      <c r="AV289" s="658"/>
      <c r="AW289" s="668">
        <f>SUM(AW287:AX288)</f>
        <v>16000</v>
      </c>
      <c r="AX289" s="668"/>
      <c r="AY289" s="660"/>
      <c r="AZ289" s="660"/>
      <c r="BA289" s="67"/>
      <c r="BB289" s="67"/>
      <c r="BC289" s="660"/>
      <c r="BD289" s="660"/>
      <c r="BE289" s="660"/>
      <c r="BF289" s="660"/>
      <c r="BG289" s="666"/>
      <c r="BH289" s="666"/>
    </row>
    <row r="290" spans="7:60" ht="6.75" customHeight="1">
      <c r="G290" s="678"/>
      <c r="H290" s="678"/>
      <c r="I290" s="726"/>
      <c r="J290" s="727"/>
      <c r="K290" s="76"/>
      <c r="L290" s="7"/>
      <c r="M290" s="7"/>
      <c r="N290" s="7"/>
      <c r="O290" s="7"/>
      <c r="P290" s="7"/>
      <c r="Q290" s="678"/>
      <c r="R290" s="678"/>
      <c r="S290" s="726"/>
      <c r="T290" s="727"/>
      <c r="AA290" s="678"/>
      <c r="AB290" s="678"/>
      <c r="AC290" s="726"/>
      <c r="AD290" s="726"/>
      <c r="AE290" s="67"/>
      <c r="AF290" s="67"/>
      <c r="AG290" s="67"/>
      <c r="AH290" s="67"/>
      <c r="AI290" s="67"/>
      <c r="AJ290" s="67"/>
      <c r="AK290" s="660"/>
      <c r="AL290" s="660"/>
      <c r="AM290" s="666"/>
      <c r="AN290" s="666"/>
      <c r="AO290" s="7"/>
      <c r="AP290" s="7"/>
      <c r="AQ290" s="7"/>
      <c r="AR290" s="7"/>
      <c r="AS290" s="7"/>
      <c r="AT290" s="7"/>
      <c r="AU290" s="777"/>
      <c r="AV290" s="777"/>
      <c r="AW290" s="726"/>
      <c r="AX290" s="727"/>
      <c r="AY290" s="67"/>
      <c r="AZ290" s="67"/>
      <c r="BA290" s="67"/>
      <c r="BB290" s="67"/>
      <c r="BC290" s="67"/>
      <c r="BD290" s="67"/>
      <c r="BE290" s="660"/>
      <c r="BF290" s="660"/>
      <c r="BG290" s="666"/>
      <c r="BH290" s="666"/>
    </row>
    <row r="291" spans="1:60" ht="18">
      <c r="A291" s="81" t="s">
        <v>39</v>
      </c>
      <c r="G291" s="51"/>
      <c r="H291" s="51"/>
      <c r="I291" s="42"/>
      <c r="J291" s="84"/>
      <c r="K291" s="81" t="s">
        <v>39</v>
      </c>
      <c r="L291" s="7"/>
      <c r="M291" s="7"/>
      <c r="N291" s="7"/>
      <c r="O291" s="7"/>
      <c r="P291" s="7"/>
      <c r="Q291" s="51"/>
      <c r="R291" s="51"/>
      <c r="S291" s="42"/>
      <c r="T291" s="84"/>
      <c r="U291" s="81" t="s">
        <v>39</v>
      </c>
      <c r="AA291" s="51"/>
      <c r="AB291" s="51"/>
      <c r="AC291" s="42"/>
      <c r="AD291" s="42"/>
      <c r="AE291" s="71"/>
      <c r="AF291" s="67"/>
      <c r="AG291" s="67"/>
      <c r="AH291" s="67"/>
      <c r="AI291" s="67"/>
      <c r="AJ291" s="67"/>
      <c r="AK291" s="70"/>
      <c r="AL291" s="70"/>
      <c r="AM291" s="92"/>
      <c r="AN291" s="92"/>
      <c r="AO291" s="82" t="s">
        <v>39</v>
      </c>
      <c r="AP291" s="7"/>
      <c r="AQ291" s="7"/>
      <c r="AR291" s="7"/>
      <c r="AS291" s="7"/>
      <c r="AT291" s="7"/>
      <c r="AU291" s="103"/>
      <c r="AV291" s="103"/>
      <c r="AW291" s="42"/>
      <c r="AX291" s="84"/>
      <c r="AY291" s="71"/>
      <c r="AZ291" s="67"/>
      <c r="BA291" s="67"/>
      <c r="BB291" s="67"/>
      <c r="BC291" s="67"/>
      <c r="BD291" s="67"/>
      <c r="BE291" s="70"/>
      <c r="BF291" s="70"/>
      <c r="BG291" s="92"/>
      <c r="BH291" s="92"/>
    </row>
    <row r="292" spans="1:60" ht="15.75">
      <c r="A292" s="642" t="s">
        <v>26</v>
      </c>
      <c r="B292" s="642"/>
      <c r="C292" s="642"/>
      <c r="D292" s="642"/>
      <c r="E292" s="642"/>
      <c r="F292" s="642"/>
      <c r="G292" s="642" t="s">
        <v>40</v>
      </c>
      <c r="H292" s="642"/>
      <c r="I292" s="656" t="s">
        <v>11</v>
      </c>
      <c r="J292" s="656"/>
      <c r="K292" s="642" t="s">
        <v>26</v>
      </c>
      <c r="L292" s="642"/>
      <c r="M292" s="642"/>
      <c r="N292" s="642"/>
      <c r="O292" s="642"/>
      <c r="P292" s="642"/>
      <c r="Q292" s="642" t="s">
        <v>40</v>
      </c>
      <c r="R292" s="642"/>
      <c r="S292" s="656" t="s">
        <v>11</v>
      </c>
      <c r="T292" s="656"/>
      <c r="U292" s="642" t="s">
        <v>26</v>
      </c>
      <c r="V292" s="642"/>
      <c r="W292" s="642"/>
      <c r="X292" s="642"/>
      <c r="Y292" s="642"/>
      <c r="Z292" s="642"/>
      <c r="AA292" s="642" t="s">
        <v>40</v>
      </c>
      <c r="AB292" s="642"/>
      <c r="AC292" s="656" t="s">
        <v>11</v>
      </c>
      <c r="AD292" s="765"/>
      <c r="AE292" s="660"/>
      <c r="AF292" s="660"/>
      <c r="AG292" s="660"/>
      <c r="AH292" s="660"/>
      <c r="AI292" s="660"/>
      <c r="AJ292" s="660"/>
      <c r="AK292" s="660"/>
      <c r="AL292" s="660"/>
      <c r="AM292" s="785"/>
      <c r="AN292" s="785"/>
      <c r="AO292" s="778" t="s">
        <v>26</v>
      </c>
      <c r="AP292" s="642"/>
      <c r="AQ292" s="642"/>
      <c r="AR292" s="642"/>
      <c r="AS292" s="642"/>
      <c r="AT292" s="642"/>
      <c r="AU292" s="661" t="s">
        <v>40</v>
      </c>
      <c r="AV292" s="661"/>
      <c r="AW292" s="656" t="s">
        <v>11</v>
      </c>
      <c r="AX292" s="656"/>
      <c r="AY292" s="660"/>
      <c r="AZ292" s="660"/>
      <c r="BA292" s="660"/>
      <c r="BB292" s="660"/>
      <c r="BC292" s="660"/>
      <c r="BD292" s="660"/>
      <c r="BE292" s="660"/>
      <c r="BF292" s="660"/>
      <c r="BG292" s="785"/>
      <c r="BH292" s="785"/>
    </row>
    <row r="293" spans="1:60" ht="14.25" customHeight="1">
      <c r="A293" s="648" t="s">
        <v>149</v>
      </c>
      <c r="B293" s="648"/>
      <c r="C293" s="648"/>
      <c r="D293" s="648"/>
      <c r="E293" s="648"/>
      <c r="F293" s="692"/>
      <c r="G293" s="720">
        <f>$G$47</f>
        <v>0.25</v>
      </c>
      <c r="H293" s="720"/>
      <c r="I293" s="721">
        <f>(I289+I283+I276+I266)*G293</f>
        <v>3543.75</v>
      </c>
      <c r="J293" s="721"/>
      <c r="K293" s="648" t="s">
        <v>149</v>
      </c>
      <c r="L293" s="648"/>
      <c r="M293" s="648"/>
      <c r="N293" s="648"/>
      <c r="O293" s="648"/>
      <c r="P293" s="692"/>
      <c r="Q293" s="720">
        <f>$G$47</f>
        <v>0.25</v>
      </c>
      <c r="R293" s="720"/>
      <c r="S293" s="721">
        <f>(S289+S283+S276+S266)*Q293</f>
        <v>597390.4375</v>
      </c>
      <c r="T293" s="721"/>
      <c r="U293" s="648" t="s">
        <v>149</v>
      </c>
      <c r="V293" s="648"/>
      <c r="W293" s="648"/>
      <c r="X293" s="648"/>
      <c r="Y293" s="648"/>
      <c r="Z293" s="692"/>
      <c r="AA293" s="720">
        <f>$G$47</f>
        <v>0.25</v>
      </c>
      <c r="AB293" s="720"/>
      <c r="AC293" s="721">
        <f>(AC289+AC283+AC276+AC266)*AA293</f>
        <v>29639.375</v>
      </c>
      <c r="AD293" s="646"/>
      <c r="AE293" s="660"/>
      <c r="AF293" s="660"/>
      <c r="AG293" s="660"/>
      <c r="AH293" s="660"/>
      <c r="AI293" s="660"/>
      <c r="AJ293" s="660"/>
      <c r="AK293" s="665"/>
      <c r="AL293" s="665"/>
      <c r="AM293" s="666"/>
      <c r="AN293" s="666"/>
      <c r="AO293" s="693" t="s">
        <v>149</v>
      </c>
      <c r="AP293" s="648"/>
      <c r="AQ293" s="648"/>
      <c r="AR293" s="648"/>
      <c r="AS293" s="648"/>
      <c r="AT293" s="692"/>
      <c r="AU293" s="720">
        <f>$G$47</f>
        <v>0.25</v>
      </c>
      <c r="AV293" s="720"/>
      <c r="AW293" s="721">
        <f>(AW289+AW283+AW276+AW266)*AU293</f>
        <v>36247.5</v>
      </c>
      <c r="AX293" s="721"/>
      <c r="AY293" s="660"/>
      <c r="AZ293" s="660"/>
      <c r="BA293" s="660"/>
      <c r="BB293" s="660"/>
      <c r="BC293" s="660"/>
      <c r="BD293" s="660"/>
      <c r="BE293" s="665"/>
      <c r="BF293" s="665"/>
      <c r="BG293" s="666"/>
      <c r="BH293" s="666"/>
    </row>
    <row r="294" spans="1:60" ht="14.25" customHeight="1">
      <c r="A294" s="659"/>
      <c r="B294" s="660"/>
      <c r="C294" s="660"/>
      <c r="D294" s="660"/>
      <c r="E294" s="660"/>
      <c r="F294" s="660"/>
      <c r="G294" s="632" t="s">
        <v>13</v>
      </c>
      <c r="H294" s="632"/>
      <c r="I294" s="668">
        <f>I293</f>
        <v>3543.75</v>
      </c>
      <c r="J294" s="668"/>
      <c r="K294" s="659"/>
      <c r="L294" s="660"/>
      <c r="M294" s="660"/>
      <c r="N294" s="660"/>
      <c r="O294" s="660"/>
      <c r="P294" s="660"/>
      <c r="Q294" s="632" t="s">
        <v>13</v>
      </c>
      <c r="R294" s="632"/>
      <c r="S294" s="668">
        <f>S293</f>
        <v>597390.4375</v>
      </c>
      <c r="T294" s="668"/>
      <c r="U294" s="659"/>
      <c r="V294" s="660"/>
      <c r="W294" s="660"/>
      <c r="X294" s="660"/>
      <c r="Y294" s="660"/>
      <c r="Z294" s="660"/>
      <c r="AA294" s="632" t="s">
        <v>13</v>
      </c>
      <c r="AB294" s="632"/>
      <c r="AC294" s="668">
        <f>AC293</f>
        <v>29639.375</v>
      </c>
      <c r="AD294" s="688"/>
      <c r="AE294" s="660"/>
      <c r="AF294" s="660"/>
      <c r="AG294" s="660"/>
      <c r="AH294" s="660"/>
      <c r="AI294" s="660"/>
      <c r="AJ294" s="660"/>
      <c r="AK294" s="660"/>
      <c r="AL294" s="660"/>
      <c r="AM294" s="666"/>
      <c r="AN294" s="666"/>
      <c r="AO294" s="660"/>
      <c r="AP294" s="660"/>
      <c r="AQ294" s="660"/>
      <c r="AR294" s="660"/>
      <c r="AS294" s="660"/>
      <c r="AT294" s="660"/>
      <c r="AU294" s="658" t="s">
        <v>13</v>
      </c>
      <c r="AV294" s="658"/>
      <c r="AW294" s="668">
        <f>AW293</f>
        <v>36247.5</v>
      </c>
      <c r="AX294" s="668"/>
      <c r="AY294" s="660"/>
      <c r="AZ294" s="660"/>
      <c r="BA294" s="660"/>
      <c r="BB294" s="660"/>
      <c r="BC294" s="660"/>
      <c r="BD294" s="660"/>
      <c r="BE294" s="660"/>
      <c r="BF294" s="660"/>
      <c r="BG294" s="666"/>
      <c r="BH294" s="666"/>
    </row>
    <row r="295" spans="1:60" ht="14.25" customHeight="1">
      <c r="A295" s="659"/>
      <c r="B295" s="660"/>
      <c r="C295" s="660"/>
      <c r="D295" s="660"/>
      <c r="E295" s="660"/>
      <c r="F295" s="660"/>
      <c r="G295" s="665"/>
      <c r="H295" s="665"/>
      <c r="I295" s="666"/>
      <c r="J295" s="667"/>
      <c r="K295" s="659"/>
      <c r="L295" s="660"/>
      <c r="M295" s="660"/>
      <c r="N295" s="660"/>
      <c r="O295" s="660"/>
      <c r="P295" s="660"/>
      <c r="Q295" s="665"/>
      <c r="R295" s="665"/>
      <c r="S295" s="666"/>
      <c r="T295" s="667"/>
      <c r="U295" s="659"/>
      <c r="V295" s="660"/>
      <c r="W295" s="660"/>
      <c r="X295" s="660"/>
      <c r="Y295" s="660"/>
      <c r="Z295" s="660"/>
      <c r="AA295" s="665"/>
      <c r="AB295" s="665"/>
      <c r="AC295" s="666"/>
      <c r="AD295" s="666"/>
      <c r="AE295" s="660"/>
      <c r="AF295" s="660"/>
      <c r="AG295" s="660"/>
      <c r="AH295" s="660"/>
      <c r="AI295" s="660"/>
      <c r="AJ295" s="660"/>
      <c r="AK295" s="665"/>
      <c r="AL295" s="665"/>
      <c r="AM295" s="666"/>
      <c r="AN295" s="666"/>
      <c r="AO295" s="660"/>
      <c r="AP295" s="660"/>
      <c r="AQ295" s="660"/>
      <c r="AR295" s="660"/>
      <c r="AS295" s="660"/>
      <c r="AT295" s="660"/>
      <c r="AU295" s="774"/>
      <c r="AV295" s="774"/>
      <c r="AW295" s="666"/>
      <c r="AX295" s="667"/>
      <c r="AY295" s="660"/>
      <c r="AZ295" s="660"/>
      <c r="BA295" s="660"/>
      <c r="BB295" s="660"/>
      <c r="BC295" s="660"/>
      <c r="BD295" s="660"/>
      <c r="BE295" s="665"/>
      <c r="BF295" s="665"/>
      <c r="BG295" s="666"/>
      <c r="BH295" s="666"/>
    </row>
    <row r="296" spans="1:60" ht="14.25" customHeight="1">
      <c r="A296" s="632" t="s">
        <v>150</v>
      </c>
      <c r="B296" s="632"/>
      <c r="C296" s="632"/>
      <c r="D296" s="632"/>
      <c r="E296" s="632"/>
      <c r="F296" s="632"/>
      <c r="G296" s="632"/>
      <c r="H296" s="632"/>
      <c r="I296" s="668">
        <f>'CONTENIDO GENERAL'!F17</f>
        <v>109525.5</v>
      </c>
      <c r="J296" s="668"/>
      <c r="K296" s="632" t="s">
        <v>150</v>
      </c>
      <c r="L296" s="632"/>
      <c r="M296" s="632"/>
      <c r="N296" s="632"/>
      <c r="O296" s="632"/>
      <c r="P296" s="632"/>
      <c r="Q296" s="632"/>
      <c r="R296" s="632"/>
      <c r="S296" s="668">
        <f>S294+S289+S283+S276+S266</f>
        <v>2986952.1875</v>
      </c>
      <c r="T296" s="668"/>
      <c r="U296" s="632" t="s">
        <v>150</v>
      </c>
      <c r="V296" s="632"/>
      <c r="W296" s="632"/>
      <c r="X296" s="632"/>
      <c r="Y296" s="632"/>
      <c r="Z296" s="632"/>
      <c r="AA296" s="632"/>
      <c r="AB296" s="632"/>
      <c r="AC296" s="668">
        <f>'[3]Hoja1'!$L$56</f>
        <v>92547</v>
      </c>
      <c r="AD296" s="688"/>
      <c r="AE296" s="660"/>
      <c r="AF296" s="660"/>
      <c r="AG296" s="660"/>
      <c r="AH296" s="660"/>
      <c r="AI296" s="660"/>
      <c r="AJ296" s="660"/>
      <c r="AK296" s="660"/>
      <c r="AL296" s="660"/>
      <c r="AM296" s="666"/>
      <c r="AN296" s="666"/>
      <c r="AO296" s="680" t="s">
        <v>150</v>
      </c>
      <c r="AP296" s="632"/>
      <c r="AQ296" s="632"/>
      <c r="AR296" s="632"/>
      <c r="AS296" s="632"/>
      <c r="AT296" s="632"/>
      <c r="AU296" s="632"/>
      <c r="AV296" s="632"/>
      <c r="AW296" s="668">
        <v>278754</v>
      </c>
      <c r="AX296" s="668"/>
      <c r="AY296" s="660"/>
      <c r="AZ296" s="660"/>
      <c r="BA296" s="660"/>
      <c r="BB296" s="660"/>
      <c r="BC296" s="660"/>
      <c r="BD296" s="660"/>
      <c r="BE296" s="660"/>
      <c r="BF296" s="660"/>
      <c r="BG296" s="666"/>
      <c r="BH296" s="666"/>
    </row>
    <row r="297" spans="1:60" ht="20.25">
      <c r="A297" s="710" t="s">
        <v>16</v>
      </c>
      <c r="B297" s="711"/>
      <c r="C297" s="711"/>
      <c r="D297" s="711"/>
      <c r="E297" s="711"/>
      <c r="F297" s="711"/>
      <c r="G297" s="711"/>
      <c r="H297" s="711"/>
      <c r="I297" s="711"/>
      <c r="J297" s="718"/>
      <c r="K297" s="710" t="s">
        <v>16</v>
      </c>
      <c r="L297" s="711"/>
      <c r="M297" s="711"/>
      <c r="N297" s="711"/>
      <c r="O297" s="711"/>
      <c r="P297" s="711"/>
      <c r="Q297" s="711"/>
      <c r="R297" s="711"/>
      <c r="S297" s="711"/>
      <c r="T297" s="718"/>
      <c r="U297" s="7"/>
      <c r="AD297" s="7"/>
      <c r="AE297" s="67"/>
      <c r="AF297" s="67"/>
      <c r="AG297" s="67"/>
      <c r="AH297" s="67"/>
      <c r="AI297" s="67"/>
      <c r="AJ297" s="67"/>
      <c r="AK297" s="67"/>
      <c r="AL297" s="67"/>
      <c r="AM297" s="67"/>
      <c r="AN297" s="67"/>
      <c r="AO297" s="775"/>
      <c r="AP297" s="775"/>
      <c r="AQ297" s="775"/>
      <c r="AR297" s="775"/>
      <c r="AS297" s="775"/>
      <c r="AT297" s="775"/>
      <c r="AU297" s="775"/>
      <c r="AV297" s="775"/>
      <c r="AW297" s="775"/>
      <c r="AX297" s="775"/>
      <c r="AY297" s="775"/>
      <c r="AZ297" s="775"/>
      <c r="BA297" s="775"/>
      <c r="BB297" s="775"/>
      <c r="BC297" s="775"/>
      <c r="BD297" s="775"/>
      <c r="BE297" s="775"/>
      <c r="BF297" s="775"/>
      <c r="BG297" s="775"/>
      <c r="BH297" s="775"/>
    </row>
    <row r="298" spans="1:60" s="6" customFormat="1" ht="8.25" customHeight="1">
      <c r="A298" s="75"/>
      <c r="B298" s="11"/>
      <c r="C298" s="11"/>
      <c r="D298" s="11"/>
      <c r="E298" s="11"/>
      <c r="F298" s="11"/>
      <c r="G298" s="11"/>
      <c r="H298" s="11"/>
      <c r="I298" s="72"/>
      <c r="J298" s="89"/>
      <c r="K298" s="75"/>
      <c r="L298" s="11"/>
      <c r="M298" s="11"/>
      <c r="N298" s="11"/>
      <c r="O298" s="11"/>
      <c r="P298" s="11"/>
      <c r="Q298" s="11"/>
      <c r="R298" s="11"/>
      <c r="S298" s="11"/>
      <c r="T298" s="57"/>
      <c r="U298" s="67"/>
      <c r="V298" s="67"/>
      <c r="W298" s="67"/>
      <c r="X298" s="67"/>
      <c r="Y298" s="67"/>
      <c r="Z298" s="67"/>
      <c r="AA298" s="67"/>
      <c r="AB298" s="67"/>
      <c r="AC298" s="67"/>
      <c r="AD298" s="67"/>
      <c r="AE298" s="67"/>
      <c r="AF298" s="67"/>
      <c r="AG298" s="67"/>
      <c r="AH298" s="67"/>
      <c r="AI298" s="67"/>
      <c r="AJ298" s="67"/>
      <c r="AK298" s="67"/>
      <c r="AL298" s="67"/>
      <c r="AM298" s="67"/>
      <c r="AN298" s="67"/>
      <c r="AO298" s="68"/>
      <c r="AP298" s="68"/>
      <c r="AQ298" s="68"/>
      <c r="AR298" s="68"/>
      <c r="AS298" s="68"/>
      <c r="AT298" s="68"/>
      <c r="AU298" s="105"/>
      <c r="AV298" s="105"/>
      <c r="AW298" s="68"/>
      <c r="AX298" s="68"/>
      <c r="AY298" s="67"/>
      <c r="AZ298" s="67"/>
      <c r="BA298" s="67"/>
      <c r="BB298" s="67"/>
      <c r="BC298" s="67"/>
      <c r="BD298" s="67"/>
      <c r="BE298" s="67"/>
      <c r="BF298" s="67"/>
      <c r="BG298" s="67"/>
      <c r="BH298" s="67"/>
    </row>
    <row r="299" spans="1:60" ht="14.25" customHeight="1">
      <c r="A299" s="691" t="s">
        <v>4</v>
      </c>
      <c r="B299" s="691"/>
      <c r="C299" s="632" t="str">
        <f>$C$3</f>
        <v>READECUACIÓN SEDE SERVICIOS GENERALES</v>
      </c>
      <c r="D299" s="632"/>
      <c r="E299" s="632"/>
      <c r="F299" s="632"/>
      <c r="G299" s="632"/>
      <c r="H299" s="632"/>
      <c r="I299" s="632"/>
      <c r="J299" s="632"/>
      <c r="K299" s="691" t="s">
        <v>4</v>
      </c>
      <c r="L299" s="691"/>
      <c r="M299" s="632" t="str">
        <f>$C$3</f>
        <v>READECUACIÓN SEDE SERVICIOS GENERALES</v>
      </c>
      <c r="N299" s="632"/>
      <c r="O299" s="632"/>
      <c r="P299" s="632"/>
      <c r="Q299" s="632"/>
      <c r="R299" s="632"/>
      <c r="S299" s="632"/>
      <c r="T299" s="632"/>
      <c r="U299" s="7"/>
      <c r="AD299" s="7"/>
      <c r="AE299" s="67"/>
      <c r="AF299" s="67"/>
      <c r="AG299" s="67"/>
      <c r="AH299" s="67"/>
      <c r="AI299" s="67"/>
      <c r="AJ299" s="67"/>
      <c r="AK299" s="67"/>
      <c r="AL299" s="67"/>
      <c r="AM299" s="67"/>
      <c r="AN299" s="67"/>
      <c r="AO299" s="660"/>
      <c r="AP299" s="660"/>
      <c r="AQ299" s="660"/>
      <c r="AR299" s="660"/>
      <c r="AS299" s="660"/>
      <c r="AT299" s="660"/>
      <c r="AU299" s="660"/>
      <c r="AV299" s="660"/>
      <c r="AW299" s="660"/>
      <c r="AX299" s="660"/>
      <c r="AY299" s="67"/>
      <c r="AZ299" s="67"/>
      <c r="BA299" s="67"/>
      <c r="BB299" s="67"/>
      <c r="BC299" s="67"/>
      <c r="BD299" s="67"/>
      <c r="BE299" s="67"/>
      <c r="BF299" s="67"/>
      <c r="BG299" s="67"/>
      <c r="BH299" s="67"/>
    </row>
    <row r="300" spans="1:60" ht="14.25" customHeight="1">
      <c r="A300" s="691" t="s">
        <v>5</v>
      </c>
      <c r="B300" s="691"/>
      <c r="C300" s="632" t="str">
        <f>$C$4</f>
        <v>UNIVERSIDAD DEL CAUCA -SERVICIOS GENERALES</v>
      </c>
      <c r="D300" s="632"/>
      <c r="E300" s="632"/>
      <c r="F300" s="632"/>
      <c r="G300" s="632"/>
      <c r="H300" s="632"/>
      <c r="I300" s="632"/>
      <c r="J300" s="632"/>
      <c r="K300" s="691" t="s">
        <v>5</v>
      </c>
      <c r="L300" s="691"/>
      <c r="M300" s="632" t="str">
        <f>$C$4</f>
        <v>UNIVERSIDAD DEL CAUCA -SERVICIOS GENERALES</v>
      </c>
      <c r="N300" s="632"/>
      <c r="O300" s="632"/>
      <c r="P300" s="632"/>
      <c r="Q300" s="632"/>
      <c r="R300" s="632"/>
      <c r="S300" s="632"/>
      <c r="T300" s="632"/>
      <c r="U300" s="7"/>
      <c r="AD300" s="7"/>
      <c r="AE300" s="67"/>
      <c r="AF300" s="67"/>
      <c r="AG300" s="67"/>
      <c r="AH300" s="67"/>
      <c r="AI300" s="67"/>
      <c r="AJ300" s="67"/>
      <c r="AK300" s="67"/>
      <c r="AL300" s="67"/>
      <c r="AM300" s="67"/>
      <c r="AN300" s="67"/>
      <c r="AO300" s="660"/>
      <c r="AP300" s="660"/>
      <c r="AQ300" s="660"/>
      <c r="AR300" s="660"/>
      <c r="AS300" s="660"/>
      <c r="AT300" s="660"/>
      <c r="AU300" s="660"/>
      <c r="AV300" s="660"/>
      <c r="AW300" s="660"/>
      <c r="AX300" s="660"/>
      <c r="AY300" s="67"/>
      <c r="AZ300" s="67"/>
      <c r="BA300" s="67"/>
      <c r="BB300" s="67"/>
      <c r="BC300" s="67"/>
      <c r="BD300" s="67"/>
      <c r="BE300" s="67"/>
      <c r="BF300" s="67"/>
      <c r="BG300" s="67"/>
      <c r="BH300" s="67"/>
    </row>
    <row r="301" spans="1:60" ht="14.25" customHeight="1">
      <c r="A301" s="691" t="s">
        <v>17</v>
      </c>
      <c r="B301" s="691"/>
      <c r="C301" s="632" t="str">
        <f>$C$5</f>
        <v>UNIVERSIDAD DEL CAUCA</v>
      </c>
      <c r="D301" s="632"/>
      <c r="E301" s="632"/>
      <c r="F301" s="632"/>
      <c r="G301" s="632"/>
      <c r="H301" s="632"/>
      <c r="I301" s="632"/>
      <c r="J301" s="632"/>
      <c r="K301" s="691" t="s">
        <v>17</v>
      </c>
      <c r="L301" s="691"/>
      <c r="M301" s="632" t="str">
        <f>$C$5</f>
        <v>UNIVERSIDAD DEL CAUCA</v>
      </c>
      <c r="N301" s="632"/>
      <c r="O301" s="632"/>
      <c r="P301" s="632"/>
      <c r="Q301" s="632"/>
      <c r="R301" s="632"/>
      <c r="S301" s="632"/>
      <c r="T301" s="632"/>
      <c r="U301" s="7"/>
      <c r="AD301" s="7"/>
      <c r="AE301" s="67"/>
      <c r="AF301" s="67"/>
      <c r="AG301" s="67"/>
      <c r="AH301" s="67"/>
      <c r="AI301" s="67"/>
      <c r="AJ301" s="67"/>
      <c r="AK301" s="67"/>
      <c r="AL301" s="67"/>
      <c r="AM301" s="67"/>
      <c r="AN301" s="67"/>
      <c r="AO301" s="660"/>
      <c r="AP301" s="660"/>
      <c r="AQ301" s="660"/>
      <c r="AR301" s="660"/>
      <c r="AS301" s="660"/>
      <c r="AT301" s="660"/>
      <c r="AU301" s="660"/>
      <c r="AV301" s="660"/>
      <c r="AW301" s="660"/>
      <c r="AX301" s="660"/>
      <c r="AY301" s="67"/>
      <c r="AZ301" s="67"/>
      <c r="BA301" s="67"/>
      <c r="BB301" s="67"/>
      <c r="BC301" s="67"/>
      <c r="BD301" s="67"/>
      <c r="BE301" s="67"/>
      <c r="BF301" s="67"/>
      <c r="BG301" s="67"/>
      <c r="BH301" s="67"/>
    </row>
    <row r="302" spans="1:60" ht="14.25" customHeight="1">
      <c r="A302" s="677" t="s">
        <v>18</v>
      </c>
      <c r="B302" s="651"/>
      <c r="C302" s="679" t="str">
        <f>$C$6</f>
        <v>ING. JOHN JAIRO LEDEZMA SOLANO</v>
      </c>
      <c r="D302" s="653"/>
      <c r="E302" s="653"/>
      <c r="F302" s="653"/>
      <c r="G302" s="653"/>
      <c r="H302" s="653"/>
      <c r="I302" s="653"/>
      <c r="J302" s="680"/>
      <c r="K302" s="677" t="s">
        <v>18</v>
      </c>
      <c r="L302" s="651"/>
      <c r="M302" s="679" t="str">
        <f>$C$6</f>
        <v>ING. JOHN JAIRO LEDEZMA SOLANO</v>
      </c>
      <c r="N302" s="653"/>
      <c r="O302" s="653"/>
      <c r="P302" s="653"/>
      <c r="Q302" s="653"/>
      <c r="R302" s="653"/>
      <c r="S302" s="653"/>
      <c r="T302" s="680"/>
      <c r="U302" s="7"/>
      <c r="AD302" s="7"/>
      <c r="AE302" s="67"/>
      <c r="AF302" s="67"/>
      <c r="AG302" s="67"/>
      <c r="AH302" s="67"/>
      <c r="AI302" s="67"/>
      <c r="AJ302" s="67"/>
      <c r="AK302" s="67"/>
      <c r="AL302" s="67"/>
      <c r="AM302" s="67"/>
      <c r="AN302" s="67"/>
      <c r="AO302" s="660"/>
      <c r="AP302" s="660"/>
      <c r="AQ302" s="660"/>
      <c r="AR302" s="660"/>
      <c r="AS302" s="660"/>
      <c r="AT302" s="660"/>
      <c r="AU302" s="660"/>
      <c r="AV302" s="660"/>
      <c r="AW302" s="660"/>
      <c r="AX302" s="660"/>
      <c r="AY302" s="67"/>
      <c r="AZ302" s="67"/>
      <c r="BA302" s="67"/>
      <c r="BB302" s="67"/>
      <c r="BC302" s="67"/>
      <c r="BD302" s="67"/>
      <c r="BE302" s="67"/>
      <c r="BF302" s="67"/>
      <c r="BG302" s="67"/>
      <c r="BH302" s="67"/>
    </row>
    <row r="303" spans="1:60" ht="14.25" customHeight="1">
      <c r="A303" s="691" t="s">
        <v>6</v>
      </c>
      <c r="B303" s="691"/>
      <c r="C303" s="713" t="str">
        <f>$C$7</f>
        <v>FEBRERO DE 2011</v>
      </c>
      <c r="D303" s="714"/>
      <c r="E303" s="714"/>
      <c r="F303" s="712" t="str">
        <f>$F$7</f>
        <v>MP 19202-128892 CAU</v>
      </c>
      <c r="G303" s="712"/>
      <c r="H303" s="712"/>
      <c r="I303" s="712"/>
      <c r="J303" s="712"/>
      <c r="K303" s="691" t="s">
        <v>6</v>
      </c>
      <c r="L303" s="691"/>
      <c r="M303" s="713" t="str">
        <f>$C$7</f>
        <v>FEBRERO DE 2011</v>
      </c>
      <c r="N303" s="714"/>
      <c r="O303" s="714"/>
      <c r="P303" s="712" t="str">
        <f>$F$7</f>
        <v>MP 19202-128892 CAU</v>
      </c>
      <c r="Q303" s="712"/>
      <c r="R303" s="712"/>
      <c r="S303" s="712"/>
      <c r="T303" s="712"/>
      <c r="U303" s="7"/>
      <c r="AD303" s="7"/>
      <c r="AE303" s="67"/>
      <c r="AF303" s="67"/>
      <c r="AG303" s="67"/>
      <c r="AH303" s="67"/>
      <c r="AI303" s="67"/>
      <c r="AJ303" s="67"/>
      <c r="AK303" s="67"/>
      <c r="AL303" s="67"/>
      <c r="AM303" s="67"/>
      <c r="AN303" s="67"/>
      <c r="AO303" s="660"/>
      <c r="AP303" s="660"/>
      <c r="AQ303" s="780"/>
      <c r="AR303" s="780"/>
      <c r="AS303" s="780"/>
      <c r="AT303" s="780"/>
      <c r="AU303" s="780"/>
      <c r="AV303" s="780"/>
      <c r="AW303" s="780"/>
      <c r="AX303" s="780"/>
      <c r="AY303" s="67"/>
      <c r="AZ303" s="67"/>
      <c r="BA303" s="67"/>
      <c r="BB303" s="67"/>
      <c r="BC303" s="67"/>
      <c r="BD303" s="67"/>
      <c r="BE303" s="67"/>
      <c r="BF303" s="67"/>
      <c r="BG303" s="67"/>
      <c r="BH303" s="67"/>
    </row>
    <row r="304" spans="2:60" ht="4.5" customHeight="1">
      <c r="B304" s="77"/>
      <c r="C304" s="77"/>
      <c r="D304" s="77"/>
      <c r="E304" s="77"/>
      <c r="F304" s="77"/>
      <c r="G304" s="77"/>
      <c r="K304" s="76"/>
      <c r="L304" s="77"/>
      <c r="M304" s="77"/>
      <c r="N304" s="77"/>
      <c r="O304" s="77"/>
      <c r="P304" s="77"/>
      <c r="Q304" s="77"/>
      <c r="R304" s="7"/>
      <c r="S304" s="7"/>
      <c r="T304" s="111"/>
      <c r="U304" s="7"/>
      <c r="AD304" s="7"/>
      <c r="AE304" s="67"/>
      <c r="AF304" s="67"/>
      <c r="AG304" s="67"/>
      <c r="AH304" s="67"/>
      <c r="AI304" s="67"/>
      <c r="AJ304" s="67"/>
      <c r="AK304" s="67"/>
      <c r="AL304" s="67"/>
      <c r="AM304" s="67"/>
      <c r="AN304" s="67"/>
      <c r="AO304" s="67"/>
      <c r="AP304" s="69"/>
      <c r="AQ304" s="69"/>
      <c r="AR304" s="69"/>
      <c r="AS304" s="69"/>
      <c r="AT304" s="69"/>
      <c r="AU304" s="107"/>
      <c r="AV304" s="97"/>
      <c r="AW304" s="67"/>
      <c r="AX304" s="67"/>
      <c r="AY304" s="67"/>
      <c r="AZ304" s="67"/>
      <c r="BA304" s="67"/>
      <c r="BB304" s="67"/>
      <c r="BC304" s="67"/>
      <c r="BD304" s="67"/>
      <c r="BE304" s="67"/>
      <c r="BF304" s="67"/>
      <c r="BG304" s="67"/>
      <c r="BH304" s="67"/>
    </row>
    <row r="305" spans="1:60" ht="14.25" customHeight="1">
      <c r="A305" s="5" t="s">
        <v>9</v>
      </c>
      <c r="B305" s="722" t="s">
        <v>8</v>
      </c>
      <c r="C305" s="632" t="str">
        <f>'CONTENIDO GENERAL'!$B$11</f>
        <v>PRELIMINARES</v>
      </c>
      <c r="D305" s="632"/>
      <c r="E305" s="632"/>
      <c r="F305" s="722" t="s">
        <v>10</v>
      </c>
      <c r="G305" s="722" t="str">
        <f>'CONTENIDO GENERAL'!C18</f>
        <v>UND</v>
      </c>
      <c r="H305" s="705" t="s">
        <v>24</v>
      </c>
      <c r="I305" s="678"/>
      <c r="J305" s="706"/>
      <c r="K305" s="5" t="s">
        <v>9</v>
      </c>
      <c r="L305" s="722" t="s">
        <v>8</v>
      </c>
      <c r="M305" s="632" t="str">
        <f>'CONTENIDO GENERAL'!$B$43</f>
        <v>ESTRUCTURA </v>
      </c>
      <c r="N305" s="632"/>
      <c r="O305" s="632"/>
      <c r="P305" s="722" t="s">
        <v>10</v>
      </c>
      <c r="Q305" s="722" t="str">
        <f>'CONTENIDO GENERAL'!C50</f>
        <v>M²</v>
      </c>
      <c r="R305" s="705" t="s">
        <v>24</v>
      </c>
      <c r="S305" s="678"/>
      <c r="T305" s="706"/>
      <c r="U305" s="7"/>
      <c r="AD305" s="7"/>
      <c r="AE305" s="67"/>
      <c r="AF305" s="67"/>
      <c r="AG305" s="67"/>
      <c r="AH305" s="67"/>
      <c r="AI305" s="67"/>
      <c r="AJ305" s="67"/>
      <c r="AK305" s="67"/>
      <c r="AL305" s="67"/>
      <c r="AM305" s="67"/>
      <c r="AN305" s="67"/>
      <c r="AO305" s="67"/>
      <c r="AP305" s="660"/>
      <c r="AQ305" s="660"/>
      <c r="AR305" s="660"/>
      <c r="AS305" s="660"/>
      <c r="AT305" s="660"/>
      <c r="AU305" s="774"/>
      <c r="AV305" s="660"/>
      <c r="AW305" s="660"/>
      <c r="AX305" s="660"/>
      <c r="AY305" s="67"/>
      <c r="AZ305" s="67"/>
      <c r="BA305" s="67"/>
      <c r="BB305" s="67"/>
      <c r="BC305" s="67"/>
      <c r="BD305" s="67"/>
      <c r="BE305" s="67"/>
      <c r="BF305" s="67"/>
      <c r="BG305" s="67"/>
      <c r="BH305" s="67"/>
    </row>
    <row r="306" spans="1:60" ht="14.25" customHeight="1">
      <c r="A306" s="64">
        <f>'CONTENIDO GENERAL'!$A$11</f>
        <v>1</v>
      </c>
      <c r="B306" s="723"/>
      <c r="C306" s="632"/>
      <c r="D306" s="632"/>
      <c r="E306" s="632"/>
      <c r="F306" s="723"/>
      <c r="G306" s="723"/>
      <c r="H306" s="1"/>
      <c r="I306" s="73" t="s">
        <v>25</v>
      </c>
      <c r="J306" s="74"/>
      <c r="K306" s="64">
        <f>'CONTENIDO GENERAL'!$A$43</f>
        <v>4</v>
      </c>
      <c r="L306" s="723"/>
      <c r="M306" s="632"/>
      <c r="N306" s="632"/>
      <c r="O306" s="632"/>
      <c r="P306" s="723"/>
      <c r="Q306" s="723"/>
      <c r="R306" s="1"/>
      <c r="S306" s="4" t="s">
        <v>25</v>
      </c>
      <c r="T306" s="96"/>
      <c r="U306" s="7"/>
      <c r="AD306" s="7"/>
      <c r="AE306" s="67"/>
      <c r="AF306" s="67"/>
      <c r="AG306" s="67"/>
      <c r="AH306" s="67"/>
      <c r="AI306" s="67"/>
      <c r="AJ306" s="67"/>
      <c r="AK306" s="67"/>
      <c r="AL306" s="67"/>
      <c r="AM306" s="67"/>
      <c r="AN306" s="67"/>
      <c r="AO306" s="97"/>
      <c r="AP306" s="660"/>
      <c r="AQ306" s="660"/>
      <c r="AR306" s="660"/>
      <c r="AS306" s="660"/>
      <c r="AT306" s="660"/>
      <c r="AU306" s="774"/>
      <c r="AV306" s="78"/>
      <c r="AW306" s="70"/>
      <c r="AX306" s="70"/>
      <c r="AY306" s="67"/>
      <c r="AZ306" s="67"/>
      <c r="BA306" s="67"/>
      <c r="BB306" s="67"/>
      <c r="BC306" s="67"/>
      <c r="BD306" s="67"/>
      <c r="BE306" s="67"/>
      <c r="BF306" s="67"/>
      <c r="BG306" s="67"/>
      <c r="BH306" s="67"/>
    </row>
    <row r="307" spans="1:60" ht="14.25" customHeight="1">
      <c r="A307" s="5" t="s">
        <v>9</v>
      </c>
      <c r="B307" s="722" t="s">
        <v>7</v>
      </c>
      <c r="C307" s="748" t="str">
        <f>'CONTENIDO GENERAL'!B18</f>
        <v>DESMONTE VENTANA</v>
      </c>
      <c r="D307" s="749"/>
      <c r="E307" s="750"/>
      <c r="F307" s="679" t="s">
        <v>23</v>
      </c>
      <c r="G307" s="680"/>
      <c r="H307" s="705"/>
      <c r="I307" s="678"/>
      <c r="J307" s="706"/>
      <c r="K307" s="5" t="s">
        <v>9</v>
      </c>
      <c r="L307" s="722" t="s">
        <v>7</v>
      </c>
      <c r="M307" s="801" t="str">
        <f>'CONTENIDO GENERAL'!B50</f>
        <v> LAMINA DE POLICARBONATO MACIZO 2.0 MM  DE 2.05 X 3.05, ver plano.</v>
      </c>
      <c r="N307" s="802"/>
      <c r="O307" s="803"/>
      <c r="P307" s="679" t="s">
        <v>23</v>
      </c>
      <c r="Q307" s="680"/>
      <c r="R307" s="705"/>
      <c r="S307" s="678"/>
      <c r="T307" s="706"/>
      <c r="U307" s="7"/>
      <c r="AD307" s="7"/>
      <c r="AE307" s="67"/>
      <c r="AF307" s="67"/>
      <c r="AG307" s="67"/>
      <c r="AH307" s="67"/>
      <c r="AI307" s="67"/>
      <c r="AJ307" s="67"/>
      <c r="AK307" s="67"/>
      <c r="AL307" s="67"/>
      <c r="AM307" s="67"/>
      <c r="AN307" s="67"/>
      <c r="AO307" s="67"/>
      <c r="AP307" s="660"/>
      <c r="AQ307" s="782"/>
      <c r="AR307" s="782"/>
      <c r="AS307" s="782"/>
      <c r="AT307" s="660"/>
      <c r="AU307" s="660"/>
      <c r="AV307" s="660"/>
      <c r="AW307" s="660"/>
      <c r="AX307" s="660"/>
      <c r="AY307" s="67"/>
      <c r="AZ307" s="67"/>
      <c r="BA307" s="67"/>
      <c r="BB307" s="67"/>
      <c r="BC307" s="67"/>
      <c r="BD307" s="67"/>
      <c r="BE307" s="67"/>
      <c r="BF307" s="67"/>
      <c r="BG307" s="67"/>
      <c r="BH307" s="67"/>
    </row>
    <row r="308" spans="1:60" ht="14.25" customHeight="1">
      <c r="A308" s="65">
        <f>'CONTENIDO GENERAL'!A18</f>
        <v>1.07</v>
      </c>
      <c r="B308" s="723"/>
      <c r="C308" s="751"/>
      <c r="D308" s="752"/>
      <c r="E308" s="753"/>
      <c r="F308" s="707"/>
      <c r="G308" s="708"/>
      <c r="H308" s="708"/>
      <c r="I308" s="708"/>
      <c r="J308" s="709"/>
      <c r="K308" s="65">
        <f>'CONTENIDO GENERAL'!A50</f>
        <v>4.0699999999999985</v>
      </c>
      <c r="L308" s="723"/>
      <c r="M308" s="804"/>
      <c r="N308" s="805"/>
      <c r="O308" s="806"/>
      <c r="P308" s="707"/>
      <c r="Q308" s="708"/>
      <c r="R308" s="708"/>
      <c r="S308" s="708"/>
      <c r="T308" s="709"/>
      <c r="U308" s="7"/>
      <c r="AD308" s="7"/>
      <c r="AE308" s="67"/>
      <c r="AF308" s="67"/>
      <c r="AG308" s="67"/>
      <c r="AH308" s="67"/>
      <c r="AI308" s="67"/>
      <c r="AJ308" s="67"/>
      <c r="AK308" s="67"/>
      <c r="AL308" s="67"/>
      <c r="AM308" s="67"/>
      <c r="AN308" s="67"/>
      <c r="AO308" s="97"/>
      <c r="AP308" s="660"/>
      <c r="AQ308" s="782"/>
      <c r="AR308" s="782"/>
      <c r="AS308" s="782"/>
      <c r="AT308" s="660"/>
      <c r="AU308" s="660"/>
      <c r="AV308" s="660"/>
      <c r="AW308" s="660"/>
      <c r="AX308" s="660"/>
      <c r="AY308" s="67"/>
      <c r="AZ308" s="67"/>
      <c r="BA308" s="67"/>
      <c r="BB308" s="67"/>
      <c r="BC308" s="67"/>
      <c r="BD308" s="67"/>
      <c r="BE308" s="67"/>
      <c r="BF308" s="67"/>
      <c r="BG308" s="67"/>
      <c r="BH308" s="67"/>
    </row>
    <row r="309" spans="11:60" ht="3.75" customHeight="1">
      <c r="K309" s="76"/>
      <c r="L309" s="7"/>
      <c r="M309" s="7"/>
      <c r="N309" s="7"/>
      <c r="O309" s="7"/>
      <c r="P309" s="7"/>
      <c r="Q309" s="7"/>
      <c r="R309" s="7"/>
      <c r="S309" s="7"/>
      <c r="T309" s="111"/>
      <c r="U309" s="7"/>
      <c r="AD309" s="7"/>
      <c r="AE309" s="67"/>
      <c r="AF309" s="67"/>
      <c r="AG309" s="67"/>
      <c r="AH309" s="67"/>
      <c r="AI309" s="67"/>
      <c r="AJ309" s="67"/>
      <c r="AK309" s="67"/>
      <c r="AL309" s="67"/>
      <c r="AM309" s="67"/>
      <c r="AN309" s="67"/>
      <c r="AO309" s="67"/>
      <c r="AP309" s="67"/>
      <c r="AQ309" s="67"/>
      <c r="AR309" s="67"/>
      <c r="AS309" s="67"/>
      <c r="AT309" s="67"/>
      <c r="AU309" s="97"/>
      <c r="AV309" s="97"/>
      <c r="AW309" s="67"/>
      <c r="AX309" s="67"/>
      <c r="AY309" s="67"/>
      <c r="AZ309" s="67"/>
      <c r="BA309" s="67"/>
      <c r="BB309" s="67"/>
      <c r="BC309" s="67"/>
      <c r="BD309" s="67"/>
      <c r="BE309" s="67"/>
      <c r="BF309" s="67"/>
      <c r="BG309" s="67"/>
      <c r="BH309" s="67"/>
    </row>
    <row r="310" spans="1:60" ht="18">
      <c r="A310" s="737" t="s">
        <v>28</v>
      </c>
      <c r="B310" s="738"/>
      <c r="K310" s="737" t="s">
        <v>28</v>
      </c>
      <c r="L310" s="738"/>
      <c r="M310" s="7"/>
      <c r="N310" s="7"/>
      <c r="O310" s="7"/>
      <c r="P310" s="7"/>
      <c r="Q310" s="7"/>
      <c r="R310" s="7"/>
      <c r="S310" s="7"/>
      <c r="T310" s="111"/>
      <c r="U310" s="7"/>
      <c r="AD310" s="7"/>
      <c r="AE310" s="67"/>
      <c r="AF310" s="67"/>
      <c r="AG310" s="67"/>
      <c r="AH310" s="67"/>
      <c r="AI310" s="67"/>
      <c r="AJ310" s="67"/>
      <c r="AK310" s="67"/>
      <c r="AL310" s="67"/>
      <c r="AM310" s="67"/>
      <c r="AN310" s="67"/>
      <c r="AO310" s="781"/>
      <c r="AP310" s="781"/>
      <c r="AQ310" s="67"/>
      <c r="AR310" s="67"/>
      <c r="AS310" s="67"/>
      <c r="AT310" s="67"/>
      <c r="AU310" s="97"/>
      <c r="AV310" s="97"/>
      <c r="AW310" s="67"/>
      <c r="AX310" s="67"/>
      <c r="AY310" s="67"/>
      <c r="AZ310" s="67"/>
      <c r="BA310" s="67"/>
      <c r="BB310" s="67"/>
      <c r="BC310" s="67"/>
      <c r="BD310" s="67"/>
      <c r="BE310" s="67"/>
      <c r="BF310" s="67"/>
      <c r="BG310" s="67"/>
      <c r="BH310" s="67"/>
    </row>
    <row r="311" spans="1:60" ht="33" customHeight="1">
      <c r="A311" s="643" t="s">
        <v>26</v>
      </c>
      <c r="B311" s="643"/>
      <c r="C311" s="643"/>
      <c r="D311" s="52" t="s">
        <v>29</v>
      </c>
      <c r="E311" s="724" t="s">
        <v>14</v>
      </c>
      <c r="F311" s="725"/>
      <c r="G311" s="724" t="s">
        <v>12</v>
      </c>
      <c r="H311" s="725"/>
      <c r="I311" s="635" t="s">
        <v>11</v>
      </c>
      <c r="J311" s="637"/>
      <c r="K311" s="643" t="s">
        <v>26</v>
      </c>
      <c r="L311" s="643"/>
      <c r="M311" s="643"/>
      <c r="N311" s="52" t="s">
        <v>29</v>
      </c>
      <c r="O311" s="724" t="s">
        <v>14</v>
      </c>
      <c r="P311" s="725"/>
      <c r="Q311" s="724" t="s">
        <v>12</v>
      </c>
      <c r="R311" s="725"/>
      <c r="S311" s="643" t="s">
        <v>11</v>
      </c>
      <c r="T311" s="643"/>
      <c r="U311" s="7"/>
      <c r="AD311" s="7"/>
      <c r="AE311" s="67"/>
      <c r="AF311" s="67"/>
      <c r="AG311" s="67"/>
      <c r="AH311" s="67"/>
      <c r="AI311" s="67"/>
      <c r="AJ311" s="67"/>
      <c r="AK311" s="67"/>
      <c r="AL311" s="67"/>
      <c r="AM311" s="67"/>
      <c r="AN311" s="67"/>
      <c r="AO311" s="660"/>
      <c r="AP311" s="660"/>
      <c r="AQ311" s="660"/>
      <c r="AR311" s="70"/>
      <c r="AS311" s="780"/>
      <c r="AT311" s="780"/>
      <c r="AU311" s="783"/>
      <c r="AV311" s="783"/>
      <c r="AW311" s="660"/>
      <c r="AX311" s="660"/>
      <c r="AY311" s="67"/>
      <c r="AZ311" s="67"/>
      <c r="BA311" s="67"/>
      <c r="BB311" s="67"/>
      <c r="BC311" s="67"/>
      <c r="BD311" s="67"/>
      <c r="BE311" s="67"/>
      <c r="BF311" s="67"/>
      <c r="BG311" s="67"/>
      <c r="BH311" s="67"/>
    </row>
    <row r="312" spans="1:60" ht="14.25" customHeight="1">
      <c r="A312" s="692" t="s">
        <v>81</v>
      </c>
      <c r="B312" s="696"/>
      <c r="C312" s="693"/>
      <c r="D312" s="53" t="s">
        <v>43</v>
      </c>
      <c r="E312" s="654"/>
      <c r="F312" s="655"/>
      <c r="G312" s="654"/>
      <c r="H312" s="655"/>
      <c r="I312" s="646">
        <f>I337*0.05</f>
        <v>180</v>
      </c>
      <c r="J312" s="647"/>
      <c r="K312" s="662" t="s">
        <v>82</v>
      </c>
      <c r="L312" s="663"/>
      <c r="M312" s="664"/>
      <c r="N312" s="149" t="s">
        <v>43</v>
      </c>
      <c r="O312" s="654"/>
      <c r="P312" s="655"/>
      <c r="Q312" s="654"/>
      <c r="R312" s="655"/>
      <c r="S312" s="646">
        <f>0.05*S335</f>
        <v>675</v>
      </c>
      <c r="T312" s="647"/>
      <c r="U312" s="7"/>
      <c r="AD312" s="7"/>
      <c r="AE312" s="67"/>
      <c r="AF312" s="67"/>
      <c r="AG312" s="67"/>
      <c r="AH312" s="67"/>
      <c r="AI312" s="67"/>
      <c r="AJ312" s="67"/>
      <c r="AK312" s="67"/>
      <c r="AL312" s="67"/>
      <c r="AM312" s="67"/>
      <c r="AN312" s="67"/>
      <c r="AO312" s="784"/>
      <c r="AP312" s="784"/>
      <c r="AQ312" s="784"/>
      <c r="AR312" s="66"/>
      <c r="AS312" s="780"/>
      <c r="AT312" s="780"/>
      <c r="AU312" s="783"/>
      <c r="AV312" s="783"/>
      <c r="AW312" s="666"/>
      <c r="AX312" s="785"/>
      <c r="AY312" s="67"/>
      <c r="AZ312" s="67"/>
      <c r="BA312" s="67"/>
      <c r="BB312" s="67"/>
      <c r="BC312" s="67"/>
      <c r="BD312" s="67"/>
      <c r="BE312" s="67"/>
      <c r="BF312" s="67"/>
      <c r="BG312" s="67"/>
      <c r="BH312" s="67"/>
    </row>
    <row r="313" spans="1:60" ht="14.25" customHeight="1">
      <c r="A313" s="648"/>
      <c r="B313" s="648"/>
      <c r="C313" s="648"/>
      <c r="D313" s="8"/>
      <c r="E313" s="692"/>
      <c r="F313" s="693"/>
      <c r="G313" s="648"/>
      <c r="H313" s="648"/>
      <c r="I313" s="646"/>
      <c r="J313" s="756"/>
      <c r="K313" s="731" t="str">
        <f>'$MATERIALES'!A60</f>
        <v>ANDAMIO METALICO TUBULAR</v>
      </c>
      <c r="L313" s="732"/>
      <c r="M313" s="733"/>
      <c r="N313" s="53" t="s">
        <v>43</v>
      </c>
      <c r="O313" s="654">
        <f>'$MATERIALES'!C60</f>
        <v>20000</v>
      </c>
      <c r="P313" s="655"/>
      <c r="Q313" s="648"/>
      <c r="R313" s="648"/>
      <c r="S313" s="646">
        <f>0.07*O313</f>
        <v>1400.0000000000002</v>
      </c>
      <c r="T313" s="647"/>
      <c r="U313" s="7"/>
      <c r="AD313" s="7"/>
      <c r="AE313" s="67"/>
      <c r="AF313" s="67"/>
      <c r="AG313" s="67"/>
      <c r="AH313" s="67"/>
      <c r="AI313" s="67"/>
      <c r="AJ313" s="67"/>
      <c r="AK313" s="67"/>
      <c r="AL313" s="67"/>
      <c r="AM313" s="67"/>
      <c r="AN313" s="67"/>
      <c r="AO313" s="660"/>
      <c r="AP313" s="660"/>
      <c r="AQ313" s="660"/>
      <c r="AR313" s="67"/>
      <c r="AS313" s="660"/>
      <c r="AT313" s="660"/>
      <c r="AU313" s="774"/>
      <c r="AV313" s="774"/>
      <c r="AW313" s="779"/>
      <c r="AX313" s="779"/>
      <c r="AY313" s="67"/>
      <c r="AZ313" s="67"/>
      <c r="BA313" s="67"/>
      <c r="BB313" s="67"/>
      <c r="BC313" s="67"/>
      <c r="BD313" s="67"/>
      <c r="BE313" s="67"/>
      <c r="BF313" s="67"/>
      <c r="BG313" s="67"/>
      <c r="BH313" s="67"/>
    </row>
    <row r="314" spans="7:60" ht="14.25" customHeight="1">
      <c r="G314" s="632" t="s">
        <v>13</v>
      </c>
      <c r="H314" s="632"/>
      <c r="I314" s="688">
        <f>SUM(I312:J313)</f>
        <v>180</v>
      </c>
      <c r="J314" s="689"/>
      <c r="K314" s="76"/>
      <c r="L314" s="7"/>
      <c r="M314" s="7"/>
      <c r="N314" s="7"/>
      <c r="O314" s="7"/>
      <c r="P314" s="7"/>
      <c r="Q314" s="632" t="s">
        <v>13</v>
      </c>
      <c r="R314" s="632"/>
      <c r="S314" s="638">
        <f>SUM(S312:T313)</f>
        <v>2075</v>
      </c>
      <c r="T314" s="639"/>
      <c r="U314" s="7"/>
      <c r="AD314" s="7"/>
      <c r="AE314" s="67"/>
      <c r="AF314" s="67"/>
      <c r="AG314" s="67"/>
      <c r="AH314" s="67"/>
      <c r="AI314" s="67"/>
      <c r="AJ314" s="67"/>
      <c r="AK314" s="67"/>
      <c r="AL314" s="67"/>
      <c r="AM314" s="67"/>
      <c r="AN314" s="67"/>
      <c r="AO314" s="67"/>
      <c r="AP314" s="67"/>
      <c r="AQ314" s="67"/>
      <c r="AR314" s="67"/>
      <c r="AS314" s="67"/>
      <c r="AT314" s="67"/>
      <c r="AU314" s="774"/>
      <c r="AV314" s="774"/>
      <c r="AW314" s="779"/>
      <c r="AX314" s="779"/>
      <c r="AY314" s="67"/>
      <c r="AZ314" s="67"/>
      <c r="BA314" s="67"/>
      <c r="BB314" s="67"/>
      <c r="BC314" s="67"/>
      <c r="BD314" s="67"/>
      <c r="BE314" s="67"/>
      <c r="BF314" s="67"/>
      <c r="BG314" s="67"/>
      <c r="BH314" s="67"/>
    </row>
    <row r="315" spans="11:60" ht="6" customHeight="1">
      <c r="K315" s="76"/>
      <c r="L315" s="7"/>
      <c r="M315" s="7"/>
      <c r="N315" s="7"/>
      <c r="O315" s="7"/>
      <c r="P315" s="7"/>
      <c r="Q315" s="7"/>
      <c r="R315" s="7"/>
      <c r="S315" s="7"/>
      <c r="T315" s="111"/>
      <c r="U315" s="7"/>
      <c r="AD315" s="7"/>
      <c r="AE315" s="67"/>
      <c r="AF315" s="67"/>
      <c r="AG315" s="67"/>
      <c r="AH315" s="67"/>
      <c r="AI315" s="67"/>
      <c r="AJ315" s="67"/>
      <c r="AK315" s="67"/>
      <c r="AL315" s="67"/>
      <c r="AM315" s="67"/>
      <c r="AN315" s="67"/>
      <c r="AO315" s="67"/>
      <c r="AP315" s="67"/>
      <c r="AQ315" s="67"/>
      <c r="AR315" s="67"/>
      <c r="AS315" s="67"/>
      <c r="AT315" s="67"/>
      <c r="AU315" s="97"/>
      <c r="AV315" s="97"/>
      <c r="AW315" s="67"/>
      <c r="AX315" s="67"/>
      <c r="AY315" s="67"/>
      <c r="AZ315" s="67"/>
      <c r="BA315" s="67"/>
      <c r="BB315" s="67"/>
      <c r="BC315" s="67"/>
      <c r="BD315" s="67"/>
      <c r="BE315" s="67"/>
      <c r="BF315" s="67"/>
      <c r="BG315" s="67"/>
      <c r="BH315" s="67"/>
    </row>
    <row r="316" spans="1:60" ht="15.75" customHeight="1">
      <c r="A316" s="81" t="s">
        <v>30</v>
      </c>
      <c r="K316" s="81" t="s">
        <v>30</v>
      </c>
      <c r="L316" s="7"/>
      <c r="M316" s="7"/>
      <c r="N316" s="7"/>
      <c r="O316" s="7"/>
      <c r="P316" s="7"/>
      <c r="Q316" s="7"/>
      <c r="R316" s="7"/>
      <c r="S316" s="7"/>
      <c r="T316" s="111"/>
      <c r="U316" s="7"/>
      <c r="AD316" s="7"/>
      <c r="AE316" s="67"/>
      <c r="AF316" s="67"/>
      <c r="AG316" s="67"/>
      <c r="AH316" s="67"/>
      <c r="AI316" s="67"/>
      <c r="AJ316" s="67"/>
      <c r="AK316" s="67"/>
      <c r="AL316" s="67"/>
      <c r="AM316" s="67"/>
      <c r="AN316" s="67"/>
      <c r="AO316" s="71"/>
      <c r="AP316" s="67"/>
      <c r="AQ316" s="67"/>
      <c r="AR316" s="67"/>
      <c r="AS316" s="67"/>
      <c r="AT316" s="67"/>
      <c r="AU316" s="97"/>
      <c r="AV316" s="97"/>
      <c r="AW316" s="67"/>
      <c r="AX316" s="67"/>
      <c r="AY316" s="67"/>
      <c r="AZ316" s="67"/>
      <c r="BA316" s="67"/>
      <c r="BB316" s="67"/>
      <c r="BC316" s="67"/>
      <c r="BD316" s="67"/>
      <c r="BE316" s="67"/>
      <c r="BF316" s="67"/>
      <c r="BG316" s="67"/>
      <c r="BH316" s="67"/>
    </row>
    <row r="317" spans="1:60" ht="15.75" customHeight="1">
      <c r="A317" s="635" t="s">
        <v>26</v>
      </c>
      <c r="B317" s="636"/>
      <c r="C317" s="637"/>
      <c r="D317" s="724" t="s">
        <v>2</v>
      </c>
      <c r="E317" s="725"/>
      <c r="F317" s="3" t="s">
        <v>0</v>
      </c>
      <c r="G317" s="724" t="s">
        <v>15</v>
      </c>
      <c r="H317" s="725"/>
      <c r="I317" s="754" t="s">
        <v>11</v>
      </c>
      <c r="J317" s="755"/>
      <c r="K317" s="635" t="s">
        <v>26</v>
      </c>
      <c r="L317" s="636"/>
      <c r="M317" s="637"/>
      <c r="N317" s="724" t="s">
        <v>2</v>
      </c>
      <c r="O317" s="725"/>
      <c r="P317" s="3" t="s">
        <v>0</v>
      </c>
      <c r="Q317" s="724" t="s">
        <v>15</v>
      </c>
      <c r="R317" s="725"/>
      <c r="S317" s="635" t="s">
        <v>11</v>
      </c>
      <c r="T317" s="637"/>
      <c r="U317" s="7"/>
      <c r="AD317" s="7"/>
      <c r="AE317" s="67"/>
      <c r="AF317" s="67"/>
      <c r="AG317" s="67"/>
      <c r="AH317" s="67"/>
      <c r="AI317" s="67"/>
      <c r="AJ317" s="67"/>
      <c r="AK317" s="67"/>
      <c r="AL317" s="67"/>
      <c r="AM317" s="67"/>
      <c r="AN317" s="67"/>
      <c r="AO317" s="660"/>
      <c r="AP317" s="660"/>
      <c r="AQ317" s="660"/>
      <c r="AR317" s="780"/>
      <c r="AS317" s="780"/>
      <c r="AT317" s="66"/>
      <c r="AU317" s="783"/>
      <c r="AV317" s="783"/>
      <c r="AW317" s="660"/>
      <c r="AX317" s="660"/>
      <c r="AY317" s="67"/>
      <c r="AZ317" s="67"/>
      <c r="BA317" s="67"/>
      <c r="BB317" s="67"/>
      <c r="BC317" s="67"/>
      <c r="BD317" s="67"/>
      <c r="BE317" s="67"/>
      <c r="BF317" s="67"/>
      <c r="BG317" s="67"/>
      <c r="BH317" s="67"/>
    </row>
    <row r="318" spans="1:60" ht="14.25" customHeight="1">
      <c r="A318" s="632"/>
      <c r="B318" s="632"/>
      <c r="C318" s="632"/>
      <c r="D318" s="679"/>
      <c r="E318" s="653"/>
      <c r="F318" s="50"/>
      <c r="G318" s="632"/>
      <c r="H318" s="632"/>
      <c r="I318" s="688"/>
      <c r="J318" s="689"/>
      <c r="K318" s="677" t="str">
        <f>'$MATERIALES'!$A$64</f>
        <v>LAMINA EN POLICARBONATO ALVEOLAR DE 6mm con todos sus elementos para su correcta instalacion</v>
      </c>
      <c r="L318" s="650"/>
      <c r="M318" s="651"/>
      <c r="N318" s="679" t="str">
        <f>'$MATERIALES'!$B$64</f>
        <v>M2</v>
      </c>
      <c r="O318" s="653"/>
      <c r="P318" s="53">
        <v>1.05</v>
      </c>
      <c r="Q318" s="673">
        <f>'$MATERIALES'!$C$64</f>
        <v>87500</v>
      </c>
      <c r="R318" s="673"/>
      <c r="S318" s="638">
        <f>Q318*P318</f>
        <v>91875</v>
      </c>
      <c r="T318" s="639"/>
      <c r="U318" s="7"/>
      <c r="AD318" s="7"/>
      <c r="AE318" s="67"/>
      <c r="AF318" s="67"/>
      <c r="AG318" s="67"/>
      <c r="AH318" s="67"/>
      <c r="AI318" s="67"/>
      <c r="AJ318" s="67"/>
      <c r="AK318" s="67"/>
      <c r="AL318" s="67"/>
      <c r="AM318" s="67"/>
      <c r="AN318" s="67"/>
      <c r="AO318" s="660"/>
      <c r="AP318" s="660"/>
      <c r="AQ318" s="660"/>
      <c r="AR318" s="660"/>
      <c r="AS318" s="660"/>
      <c r="AT318" s="70"/>
      <c r="AU318" s="774"/>
      <c r="AV318" s="774"/>
      <c r="AW318" s="779"/>
      <c r="AX318" s="779"/>
      <c r="AY318" s="67"/>
      <c r="AZ318" s="67"/>
      <c r="BA318" s="67"/>
      <c r="BB318" s="67"/>
      <c r="BC318" s="67"/>
      <c r="BD318" s="67"/>
      <c r="BE318" s="67"/>
      <c r="BF318" s="67"/>
      <c r="BG318" s="67"/>
      <c r="BH318" s="67"/>
    </row>
    <row r="319" spans="1:60" ht="14.25" customHeight="1">
      <c r="A319" s="632"/>
      <c r="B319" s="632"/>
      <c r="C319" s="632"/>
      <c r="D319" s="679"/>
      <c r="E319" s="653"/>
      <c r="F319" s="50"/>
      <c r="G319" s="632"/>
      <c r="H319" s="632"/>
      <c r="I319" s="688"/>
      <c r="J319" s="689"/>
      <c r="K319" s="677" t="str">
        <f>'$MATERIALES'!$A$65</f>
        <v>ARANDELA NEOPRENO                                           </v>
      </c>
      <c r="L319" s="650"/>
      <c r="M319" s="651"/>
      <c r="N319" s="679" t="str">
        <f>'$MATERIALES'!$B$65</f>
        <v>UND</v>
      </c>
      <c r="O319" s="653"/>
      <c r="P319" s="53">
        <v>3</v>
      </c>
      <c r="Q319" s="673">
        <f>'$MATERIALES'!$C$65</f>
        <v>200</v>
      </c>
      <c r="R319" s="673"/>
      <c r="S319" s="638">
        <f>Q319*P319</f>
        <v>600</v>
      </c>
      <c r="T319" s="639"/>
      <c r="U319" s="7"/>
      <c r="AD319" s="7"/>
      <c r="AE319" s="67"/>
      <c r="AF319" s="67"/>
      <c r="AG319" s="67"/>
      <c r="AH319" s="67"/>
      <c r="AI319" s="67"/>
      <c r="AJ319" s="67"/>
      <c r="AK319" s="67"/>
      <c r="AL319" s="67"/>
      <c r="AM319" s="67"/>
      <c r="AN319" s="67"/>
      <c r="AO319" s="660"/>
      <c r="AP319" s="660"/>
      <c r="AQ319" s="660"/>
      <c r="AR319" s="660"/>
      <c r="AS319" s="660"/>
      <c r="AT319" s="70"/>
      <c r="AU319" s="774"/>
      <c r="AV319" s="774"/>
      <c r="AW319" s="779"/>
      <c r="AX319" s="779"/>
      <c r="AY319" s="67"/>
      <c r="AZ319" s="67"/>
      <c r="BA319" s="67"/>
      <c r="BB319" s="67"/>
      <c r="BC319" s="67"/>
      <c r="BD319" s="67"/>
      <c r="BE319" s="67"/>
      <c r="BF319" s="67"/>
      <c r="BG319" s="67"/>
      <c r="BH319" s="67"/>
    </row>
    <row r="320" spans="1:60" ht="14.25" customHeight="1">
      <c r="A320" s="632"/>
      <c r="B320" s="632"/>
      <c r="C320" s="632"/>
      <c r="D320" s="679"/>
      <c r="E320" s="653"/>
      <c r="F320" s="50"/>
      <c r="G320" s="632"/>
      <c r="H320" s="632"/>
      <c r="I320" s="688"/>
      <c r="J320" s="689"/>
      <c r="K320" s="677" t="str">
        <f>'$MATERIALES'!$A$66</f>
        <v>ESPIGO ALUM.-TUERCA 250MM                                   </v>
      </c>
      <c r="L320" s="650"/>
      <c r="M320" s="651"/>
      <c r="N320" s="679" t="str">
        <f>'$MATERIALES'!$B$66</f>
        <v>UND</v>
      </c>
      <c r="O320" s="653"/>
      <c r="P320" s="53">
        <v>3</v>
      </c>
      <c r="Q320" s="673">
        <f>'$MATERIALES'!$C$66</f>
        <v>1200</v>
      </c>
      <c r="R320" s="673"/>
      <c r="S320" s="638">
        <f>Q320*P320</f>
        <v>3600</v>
      </c>
      <c r="T320" s="639"/>
      <c r="U320" s="7"/>
      <c r="AD320" s="7"/>
      <c r="AE320" s="67"/>
      <c r="AF320" s="67"/>
      <c r="AG320" s="67"/>
      <c r="AH320" s="67"/>
      <c r="AI320" s="67"/>
      <c r="AJ320" s="67"/>
      <c r="AK320" s="67"/>
      <c r="AL320" s="67"/>
      <c r="AM320" s="67"/>
      <c r="AN320" s="67"/>
      <c r="AO320" s="660"/>
      <c r="AP320" s="660"/>
      <c r="AQ320" s="660"/>
      <c r="AR320" s="660"/>
      <c r="AS320" s="660"/>
      <c r="AT320" s="70"/>
      <c r="AU320" s="774"/>
      <c r="AV320" s="774"/>
      <c r="AW320" s="779"/>
      <c r="AX320" s="779"/>
      <c r="AY320" s="67"/>
      <c r="AZ320" s="67"/>
      <c r="BA320" s="67"/>
      <c r="BB320" s="67"/>
      <c r="BC320" s="67"/>
      <c r="BD320" s="67"/>
      <c r="BE320" s="67"/>
      <c r="BF320" s="67"/>
      <c r="BG320" s="67"/>
      <c r="BH320" s="67"/>
    </row>
    <row r="321" spans="1:60" ht="14.25" customHeight="1">
      <c r="A321" s="632"/>
      <c r="B321" s="632"/>
      <c r="C321" s="632"/>
      <c r="D321" s="679"/>
      <c r="E321" s="653"/>
      <c r="F321" s="50"/>
      <c r="G321" s="632"/>
      <c r="H321" s="632"/>
      <c r="I321" s="688"/>
      <c r="J321" s="689"/>
      <c r="K321" s="677"/>
      <c r="L321" s="650"/>
      <c r="M321" s="651"/>
      <c r="N321" s="679"/>
      <c r="O321" s="653"/>
      <c r="P321" s="127"/>
      <c r="Q321" s="673"/>
      <c r="R321" s="673"/>
      <c r="S321" s="638"/>
      <c r="T321" s="639"/>
      <c r="U321" s="7"/>
      <c r="AD321" s="7"/>
      <c r="AE321" s="67"/>
      <c r="AF321" s="67"/>
      <c r="AG321" s="67"/>
      <c r="AH321" s="67"/>
      <c r="AI321" s="67"/>
      <c r="AJ321" s="67"/>
      <c r="AK321" s="67"/>
      <c r="AL321" s="67"/>
      <c r="AM321" s="67"/>
      <c r="AN321" s="67"/>
      <c r="AO321" s="660"/>
      <c r="AP321" s="660"/>
      <c r="AQ321" s="660"/>
      <c r="AR321" s="660"/>
      <c r="AS321" s="660"/>
      <c r="AT321" s="70"/>
      <c r="AU321" s="774"/>
      <c r="AV321" s="774"/>
      <c r="AW321" s="779"/>
      <c r="AX321" s="779"/>
      <c r="AY321" s="67"/>
      <c r="AZ321" s="67"/>
      <c r="BA321" s="67"/>
      <c r="BB321" s="67"/>
      <c r="BC321" s="67"/>
      <c r="BD321" s="67"/>
      <c r="BE321" s="67"/>
      <c r="BF321" s="67"/>
      <c r="BG321" s="67"/>
      <c r="BH321" s="67"/>
    </row>
    <row r="322" spans="1:60" ht="14.25" customHeight="1">
      <c r="A322" s="632"/>
      <c r="B322" s="632"/>
      <c r="C322" s="632"/>
      <c r="D322" s="679"/>
      <c r="E322" s="653"/>
      <c r="F322" s="50"/>
      <c r="G322" s="632"/>
      <c r="H322" s="632"/>
      <c r="I322" s="688"/>
      <c r="J322" s="689"/>
      <c r="K322" s="677"/>
      <c r="L322" s="650"/>
      <c r="M322" s="651"/>
      <c r="N322" s="679"/>
      <c r="O322" s="653"/>
      <c r="P322" s="127"/>
      <c r="Q322" s="673"/>
      <c r="R322" s="673"/>
      <c r="S322" s="638"/>
      <c r="T322" s="639"/>
      <c r="U322" s="7"/>
      <c r="AD322" s="7"/>
      <c r="AE322" s="67"/>
      <c r="AF322" s="67"/>
      <c r="AG322" s="67"/>
      <c r="AH322" s="67"/>
      <c r="AI322" s="67"/>
      <c r="AJ322" s="67"/>
      <c r="AK322" s="67"/>
      <c r="AL322" s="67"/>
      <c r="AM322" s="67"/>
      <c r="AN322" s="67"/>
      <c r="AO322" s="660"/>
      <c r="AP322" s="660"/>
      <c r="AQ322" s="660"/>
      <c r="AR322" s="660"/>
      <c r="AS322" s="660"/>
      <c r="AT322" s="70"/>
      <c r="AU322" s="774"/>
      <c r="AV322" s="774"/>
      <c r="AW322" s="779"/>
      <c r="AX322" s="779"/>
      <c r="AY322" s="67"/>
      <c r="AZ322" s="67"/>
      <c r="BA322" s="67"/>
      <c r="BB322" s="67"/>
      <c r="BC322" s="67"/>
      <c r="BD322" s="67"/>
      <c r="BE322" s="67"/>
      <c r="BF322" s="67"/>
      <c r="BG322" s="67"/>
      <c r="BH322" s="67"/>
    </row>
    <row r="323" spans="1:60" ht="14.25" customHeight="1">
      <c r="A323" s="632"/>
      <c r="B323" s="632"/>
      <c r="C323" s="632"/>
      <c r="D323" s="679"/>
      <c r="E323" s="653"/>
      <c r="F323" s="50"/>
      <c r="G323" s="632"/>
      <c r="H323" s="632"/>
      <c r="I323" s="688"/>
      <c r="J323" s="689"/>
      <c r="K323" s="677"/>
      <c r="L323" s="650"/>
      <c r="M323" s="651"/>
      <c r="N323" s="679"/>
      <c r="O323" s="653"/>
      <c r="P323" s="129"/>
      <c r="Q323" s="673"/>
      <c r="R323" s="673"/>
      <c r="S323" s="638"/>
      <c r="T323" s="639"/>
      <c r="U323" s="7"/>
      <c r="AD323" s="7"/>
      <c r="AE323" s="67"/>
      <c r="AF323" s="67"/>
      <c r="AG323" s="67"/>
      <c r="AH323" s="67"/>
      <c r="AI323" s="67"/>
      <c r="AJ323" s="67"/>
      <c r="AK323" s="67"/>
      <c r="AL323" s="67"/>
      <c r="AM323" s="67"/>
      <c r="AN323" s="67"/>
      <c r="AO323" s="660"/>
      <c r="AP323" s="660"/>
      <c r="AQ323" s="660"/>
      <c r="AR323" s="660"/>
      <c r="AS323" s="660"/>
      <c r="AT323" s="70"/>
      <c r="AU323" s="774"/>
      <c r="AV323" s="774"/>
      <c r="AW323" s="779"/>
      <c r="AX323" s="779"/>
      <c r="AY323" s="67"/>
      <c r="AZ323" s="67"/>
      <c r="BA323" s="67"/>
      <c r="BB323" s="67"/>
      <c r="BC323" s="67"/>
      <c r="BD323" s="67"/>
      <c r="BE323" s="67"/>
      <c r="BF323" s="67"/>
      <c r="BG323" s="67"/>
      <c r="BH323" s="67"/>
    </row>
    <row r="324" spans="7:60" ht="14.25" customHeight="1">
      <c r="G324" s="632" t="s">
        <v>13</v>
      </c>
      <c r="H324" s="632"/>
      <c r="I324" s="688">
        <f>SUM(I318:J323)</f>
        <v>0</v>
      </c>
      <c r="J324" s="689"/>
      <c r="K324" s="76"/>
      <c r="L324" s="7"/>
      <c r="M324" s="7"/>
      <c r="N324" s="7"/>
      <c r="O324" s="7"/>
      <c r="P324" s="7"/>
      <c r="Q324" s="632" t="s">
        <v>13</v>
      </c>
      <c r="R324" s="632"/>
      <c r="S324" s="638">
        <f>SUM(S318:T323)</f>
        <v>96075</v>
      </c>
      <c r="T324" s="639"/>
      <c r="U324" s="7"/>
      <c r="AD324" s="7"/>
      <c r="AE324" s="67"/>
      <c r="AF324" s="67"/>
      <c r="AG324" s="67"/>
      <c r="AH324" s="67"/>
      <c r="AI324" s="67"/>
      <c r="AJ324" s="67"/>
      <c r="AK324" s="67"/>
      <c r="AL324" s="67"/>
      <c r="AM324" s="67"/>
      <c r="AN324" s="67"/>
      <c r="AO324" s="67"/>
      <c r="AP324" s="67"/>
      <c r="AQ324" s="67"/>
      <c r="AR324" s="67"/>
      <c r="AS324" s="67"/>
      <c r="AT324" s="67"/>
      <c r="AU324" s="774"/>
      <c r="AV324" s="774"/>
      <c r="AW324" s="779"/>
      <c r="AX324" s="779"/>
      <c r="AY324" s="67"/>
      <c r="AZ324" s="67"/>
      <c r="BA324" s="67"/>
      <c r="BB324" s="67"/>
      <c r="BC324" s="67"/>
      <c r="BD324" s="67"/>
      <c r="BE324" s="67"/>
      <c r="BF324" s="67"/>
      <c r="BG324" s="67"/>
      <c r="BH324" s="67"/>
    </row>
    <row r="325" spans="7:60" ht="5.25" customHeight="1">
      <c r="G325" s="51"/>
      <c r="H325" s="51"/>
      <c r="I325" s="42"/>
      <c r="J325" s="84"/>
      <c r="K325" s="76"/>
      <c r="L325" s="7"/>
      <c r="M325" s="7"/>
      <c r="N325" s="7"/>
      <c r="O325" s="7"/>
      <c r="P325" s="7"/>
      <c r="Q325" s="51"/>
      <c r="R325" s="51"/>
      <c r="S325" s="9"/>
      <c r="T325" s="112"/>
      <c r="U325" s="7"/>
      <c r="AD325" s="7"/>
      <c r="AE325" s="67"/>
      <c r="AF325" s="67"/>
      <c r="AG325" s="67"/>
      <c r="AH325" s="67"/>
      <c r="AI325" s="67"/>
      <c r="AJ325" s="67"/>
      <c r="AK325" s="67"/>
      <c r="AL325" s="67"/>
      <c r="AM325" s="67"/>
      <c r="AN325" s="67"/>
      <c r="AO325" s="67"/>
      <c r="AP325" s="67"/>
      <c r="AQ325" s="67"/>
      <c r="AR325" s="67"/>
      <c r="AS325" s="67"/>
      <c r="AT325" s="67"/>
      <c r="AU325" s="78"/>
      <c r="AV325" s="78"/>
      <c r="AW325" s="98"/>
      <c r="AX325" s="98"/>
      <c r="AY325" s="67"/>
      <c r="AZ325" s="67"/>
      <c r="BA325" s="67"/>
      <c r="BB325" s="67"/>
      <c r="BC325" s="67"/>
      <c r="BD325" s="67"/>
      <c r="BE325" s="67"/>
      <c r="BF325" s="67"/>
      <c r="BG325" s="67"/>
      <c r="BH325" s="67"/>
    </row>
    <row r="326" spans="1:60" ht="18">
      <c r="A326" s="81" t="s">
        <v>31</v>
      </c>
      <c r="B326" s="82"/>
      <c r="G326" s="51"/>
      <c r="H326" s="51"/>
      <c r="I326" s="42"/>
      <c r="J326" s="84"/>
      <c r="K326" s="81" t="s">
        <v>31</v>
      </c>
      <c r="L326" s="82"/>
      <c r="M326" s="7"/>
      <c r="N326" s="7"/>
      <c r="O326" s="7"/>
      <c r="P326" s="7"/>
      <c r="Q326" s="51"/>
      <c r="R326" s="51"/>
      <c r="S326" s="9"/>
      <c r="T326" s="112"/>
      <c r="U326" s="7"/>
      <c r="AD326" s="7"/>
      <c r="AE326" s="67"/>
      <c r="AF326" s="67"/>
      <c r="AG326" s="67"/>
      <c r="AH326" s="67"/>
      <c r="AI326" s="67"/>
      <c r="AJ326" s="67"/>
      <c r="AK326" s="67"/>
      <c r="AL326" s="67"/>
      <c r="AM326" s="67"/>
      <c r="AN326" s="67"/>
      <c r="AO326" s="71"/>
      <c r="AP326" s="71"/>
      <c r="AQ326" s="67"/>
      <c r="AR326" s="67"/>
      <c r="AS326" s="67"/>
      <c r="AT326" s="67"/>
      <c r="AU326" s="78"/>
      <c r="AV326" s="78"/>
      <c r="AW326" s="98"/>
      <c r="AX326" s="98"/>
      <c r="AY326" s="67"/>
      <c r="AZ326" s="67"/>
      <c r="BA326" s="67"/>
      <c r="BB326" s="67"/>
      <c r="BC326" s="67"/>
      <c r="BD326" s="67"/>
      <c r="BE326" s="67"/>
      <c r="BF326" s="67"/>
      <c r="BG326" s="67"/>
      <c r="BH326" s="67"/>
    </row>
    <row r="327" spans="1:60" ht="14.25" customHeight="1">
      <c r="A327" s="643" t="s">
        <v>27</v>
      </c>
      <c r="B327" s="643"/>
      <c r="C327" s="52" t="s">
        <v>32</v>
      </c>
      <c r="D327" s="52" t="s">
        <v>33</v>
      </c>
      <c r="E327" s="643" t="s">
        <v>34</v>
      </c>
      <c r="F327" s="643"/>
      <c r="G327" s="643" t="s">
        <v>35</v>
      </c>
      <c r="H327" s="643"/>
      <c r="I327" s="676" t="s">
        <v>11</v>
      </c>
      <c r="J327" s="676"/>
      <c r="K327" s="643" t="s">
        <v>27</v>
      </c>
      <c r="L327" s="643"/>
      <c r="M327" s="52" t="s">
        <v>32</v>
      </c>
      <c r="N327" s="52" t="s">
        <v>33</v>
      </c>
      <c r="O327" s="643" t="s">
        <v>34</v>
      </c>
      <c r="P327" s="643"/>
      <c r="Q327" s="643" t="s">
        <v>35</v>
      </c>
      <c r="R327" s="643"/>
      <c r="S327" s="634" t="s">
        <v>11</v>
      </c>
      <c r="T327" s="634"/>
      <c r="U327" s="7"/>
      <c r="AD327" s="7"/>
      <c r="AE327" s="67"/>
      <c r="AF327" s="67"/>
      <c r="AG327" s="67"/>
      <c r="AH327" s="67"/>
      <c r="AI327" s="67"/>
      <c r="AJ327" s="67"/>
      <c r="AK327" s="67"/>
      <c r="AL327" s="67"/>
      <c r="AM327" s="67"/>
      <c r="AN327" s="67"/>
      <c r="AO327" s="660"/>
      <c r="AP327" s="660"/>
      <c r="AQ327" s="70"/>
      <c r="AR327" s="70"/>
      <c r="AS327" s="660"/>
      <c r="AT327" s="660"/>
      <c r="AU327" s="774"/>
      <c r="AV327" s="774"/>
      <c r="AW327" s="786"/>
      <c r="AX327" s="786"/>
      <c r="AY327" s="67"/>
      <c r="AZ327" s="67"/>
      <c r="BA327" s="67"/>
      <c r="BB327" s="67"/>
      <c r="BC327" s="67"/>
      <c r="BD327" s="67"/>
      <c r="BE327" s="67"/>
      <c r="BF327" s="67"/>
      <c r="BG327" s="67"/>
      <c r="BH327" s="67"/>
    </row>
    <row r="328" spans="1:60" ht="14.25" customHeight="1">
      <c r="A328" s="632"/>
      <c r="B328" s="632"/>
      <c r="C328" s="5"/>
      <c r="D328" s="5"/>
      <c r="E328" s="632"/>
      <c r="F328" s="632"/>
      <c r="G328" s="632"/>
      <c r="H328" s="632"/>
      <c r="I328" s="668"/>
      <c r="J328" s="668"/>
      <c r="K328" s="632"/>
      <c r="L328" s="632"/>
      <c r="M328" s="5"/>
      <c r="N328" s="5"/>
      <c r="O328" s="632"/>
      <c r="P328" s="632"/>
      <c r="Q328" s="632"/>
      <c r="R328" s="632"/>
      <c r="S328" s="657"/>
      <c r="T328" s="657"/>
      <c r="U328" s="7"/>
      <c r="AD328" s="7"/>
      <c r="AE328" s="67"/>
      <c r="AF328" s="67"/>
      <c r="AG328" s="67"/>
      <c r="AH328" s="67"/>
      <c r="AI328" s="67"/>
      <c r="AJ328" s="67"/>
      <c r="AK328" s="67"/>
      <c r="AL328" s="67"/>
      <c r="AM328" s="67"/>
      <c r="AN328" s="67"/>
      <c r="AO328" s="660"/>
      <c r="AP328" s="660"/>
      <c r="AQ328" s="67"/>
      <c r="AR328" s="67"/>
      <c r="AS328" s="660"/>
      <c r="AT328" s="660"/>
      <c r="AU328" s="774"/>
      <c r="AV328" s="774"/>
      <c r="AW328" s="786"/>
      <c r="AX328" s="786"/>
      <c r="AY328" s="67"/>
      <c r="AZ328" s="67"/>
      <c r="BA328" s="67"/>
      <c r="BB328" s="67"/>
      <c r="BC328" s="67"/>
      <c r="BD328" s="67"/>
      <c r="BE328" s="67"/>
      <c r="BF328" s="67"/>
      <c r="BG328" s="67"/>
      <c r="BH328" s="67"/>
    </row>
    <row r="329" spans="1:60" ht="14.25" customHeight="1">
      <c r="A329" s="632"/>
      <c r="B329" s="632"/>
      <c r="C329" s="5"/>
      <c r="D329" s="5"/>
      <c r="E329" s="632"/>
      <c r="F329" s="632"/>
      <c r="G329" s="632"/>
      <c r="H329" s="632"/>
      <c r="I329" s="668"/>
      <c r="J329" s="668"/>
      <c r="K329" s="632"/>
      <c r="L329" s="632"/>
      <c r="M329" s="5"/>
      <c r="N329" s="5"/>
      <c r="O329" s="632"/>
      <c r="P329" s="632"/>
      <c r="Q329" s="632"/>
      <c r="R329" s="632"/>
      <c r="S329" s="657"/>
      <c r="T329" s="657"/>
      <c r="U329" s="7"/>
      <c r="AD329" s="7"/>
      <c r="AE329" s="67"/>
      <c r="AF329" s="67"/>
      <c r="AG329" s="67"/>
      <c r="AH329" s="67"/>
      <c r="AI329" s="67"/>
      <c r="AJ329" s="67"/>
      <c r="AK329" s="67"/>
      <c r="AL329" s="67"/>
      <c r="AM329" s="67"/>
      <c r="AN329" s="67"/>
      <c r="AO329" s="660"/>
      <c r="AP329" s="660"/>
      <c r="AQ329" s="67"/>
      <c r="AR329" s="67"/>
      <c r="AS329" s="660"/>
      <c r="AT329" s="660"/>
      <c r="AU329" s="774"/>
      <c r="AV329" s="774"/>
      <c r="AW329" s="786"/>
      <c r="AX329" s="786"/>
      <c r="AY329" s="67"/>
      <c r="AZ329" s="67"/>
      <c r="BA329" s="67"/>
      <c r="BB329" s="67"/>
      <c r="BC329" s="67"/>
      <c r="BD329" s="67"/>
      <c r="BE329" s="67"/>
      <c r="BF329" s="67"/>
      <c r="BG329" s="67"/>
      <c r="BH329" s="67"/>
    </row>
    <row r="330" spans="1:60" ht="14.25" customHeight="1">
      <c r="A330" s="632"/>
      <c r="B330" s="632"/>
      <c r="C330" s="5"/>
      <c r="D330" s="5"/>
      <c r="E330" s="632"/>
      <c r="F330" s="632"/>
      <c r="G330" s="632"/>
      <c r="H330" s="632"/>
      <c r="I330" s="668"/>
      <c r="J330" s="668"/>
      <c r="K330" s="632"/>
      <c r="L330" s="632"/>
      <c r="M330" s="5"/>
      <c r="N330" s="5"/>
      <c r="O330" s="632"/>
      <c r="P330" s="632"/>
      <c r="Q330" s="632"/>
      <c r="R330" s="632"/>
      <c r="S330" s="657"/>
      <c r="T330" s="657"/>
      <c r="U330" s="7"/>
      <c r="AD330" s="7"/>
      <c r="AE330" s="67"/>
      <c r="AF330" s="67"/>
      <c r="AG330" s="67"/>
      <c r="AH330" s="67"/>
      <c r="AI330" s="67"/>
      <c r="AJ330" s="67"/>
      <c r="AK330" s="67"/>
      <c r="AL330" s="67"/>
      <c r="AM330" s="67"/>
      <c r="AN330" s="67"/>
      <c r="AO330" s="660"/>
      <c r="AP330" s="660"/>
      <c r="AQ330" s="67"/>
      <c r="AR330" s="67"/>
      <c r="AS330" s="660"/>
      <c r="AT330" s="660"/>
      <c r="AU330" s="774"/>
      <c r="AV330" s="774"/>
      <c r="AW330" s="786"/>
      <c r="AX330" s="786"/>
      <c r="AY330" s="67"/>
      <c r="AZ330" s="67"/>
      <c r="BA330" s="67"/>
      <c r="BB330" s="67"/>
      <c r="BC330" s="67"/>
      <c r="BD330" s="67"/>
      <c r="BE330" s="67"/>
      <c r="BF330" s="67"/>
      <c r="BG330" s="67"/>
      <c r="BH330" s="67"/>
    </row>
    <row r="331" spans="1:60" ht="14.25" customHeight="1">
      <c r="A331" s="83"/>
      <c r="B331" s="51"/>
      <c r="E331" s="51"/>
      <c r="F331" s="51"/>
      <c r="G331" s="632" t="s">
        <v>13</v>
      </c>
      <c r="H331" s="632"/>
      <c r="I331" s="668">
        <f>SUM(I328:J330)</f>
        <v>0</v>
      </c>
      <c r="J331" s="668"/>
      <c r="K331" s="83"/>
      <c r="L331" s="51"/>
      <c r="M331" s="7"/>
      <c r="N331" s="7"/>
      <c r="O331" s="51"/>
      <c r="P331" s="51"/>
      <c r="Q331" s="632" t="s">
        <v>13</v>
      </c>
      <c r="R331" s="632"/>
      <c r="S331" s="657">
        <f>SUM(S328:T330)</f>
        <v>0</v>
      </c>
      <c r="T331" s="657"/>
      <c r="U331" s="7"/>
      <c r="AD331" s="7"/>
      <c r="AE331" s="67"/>
      <c r="AF331" s="67"/>
      <c r="AG331" s="67"/>
      <c r="AH331" s="67"/>
      <c r="AI331" s="67"/>
      <c r="AJ331" s="67"/>
      <c r="AK331" s="67"/>
      <c r="AL331" s="67"/>
      <c r="AM331" s="67"/>
      <c r="AN331" s="67"/>
      <c r="AO331" s="70"/>
      <c r="AP331" s="70"/>
      <c r="AQ331" s="67"/>
      <c r="AR331" s="67"/>
      <c r="AS331" s="70"/>
      <c r="AT331" s="70"/>
      <c r="AU331" s="774"/>
      <c r="AV331" s="774"/>
      <c r="AW331" s="786"/>
      <c r="AX331" s="786"/>
      <c r="AY331" s="67"/>
      <c r="AZ331" s="67"/>
      <c r="BA331" s="67"/>
      <c r="BB331" s="67"/>
      <c r="BC331" s="67"/>
      <c r="BD331" s="67"/>
      <c r="BE331" s="67"/>
      <c r="BF331" s="67"/>
      <c r="BG331" s="67"/>
      <c r="BH331" s="67"/>
    </row>
    <row r="332" spans="1:60" ht="6.75" customHeight="1">
      <c r="A332" s="83"/>
      <c r="B332" s="51"/>
      <c r="E332" s="51"/>
      <c r="F332" s="51"/>
      <c r="G332" s="51"/>
      <c r="H332" s="51"/>
      <c r="I332" s="42"/>
      <c r="J332" s="84"/>
      <c r="K332" s="83"/>
      <c r="L332" s="51"/>
      <c r="M332" s="7"/>
      <c r="N332" s="7"/>
      <c r="O332" s="51"/>
      <c r="P332" s="51"/>
      <c r="Q332" s="51"/>
      <c r="R332" s="51"/>
      <c r="S332" s="10"/>
      <c r="T332" s="113"/>
      <c r="U332" s="7"/>
      <c r="AD332" s="7"/>
      <c r="AE332" s="67"/>
      <c r="AF332" s="67"/>
      <c r="AG332" s="67"/>
      <c r="AH332" s="67"/>
      <c r="AI332" s="67"/>
      <c r="AJ332" s="67"/>
      <c r="AK332" s="67"/>
      <c r="AL332" s="67"/>
      <c r="AM332" s="67"/>
      <c r="AN332" s="67"/>
      <c r="AO332" s="70"/>
      <c r="AP332" s="70"/>
      <c r="AQ332" s="67"/>
      <c r="AR332" s="67"/>
      <c r="AS332" s="70"/>
      <c r="AT332" s="70"/>
      <c r="AU332" s="78"/>
      <c r="AV332" s="78"/>
      <c r="AW332" s="99"/>
      <c r="AX332" s="99"/>
      <c r="AY332" s="67"/>
      <c r="AZ332" s="67"/>
      <c r="BA332" s="67"/>
      <c r="BB332" s="67"/>
      <c r="BC332" s="67"/>
      <c r="BD332" s="67"/>
      <c r="BE332" s="67"/>
      <c r="BF332" s="67"/>
      <c r="BG332" s="67"/>
      <c r="BH332" s="67"/>
    </row>
    <row r="333" spans="1:60" ht="18">
      <c r="A333" s="81" t="s">
        <v>36</v>
      </c>
      <c r="K333" s="81" t="s">
        <v>36</v>
      </c>
      <c r="L333" s="7"/>
      <c r="M333" s="7"/>
      <c r="N333" s="7"/>
      <c r="O333" s="7"/>
      <c r="P333" s="7"/>
      <c r="Q333" s="7"/>
      <c r="R333" s="7"/>
      <c r="S333" s="7"/>
      <c r="T333" s="111"/>
      <c r="U333" s="7"/>
      <c r="AD333" s="7"/>
      <c r="AE333" s="67"/>
      <c r="AF333" s="67"/>
      <c r="AG333" s="67"/>
      <c r="AH333" s="67"/>
      <c r="AI333" s="67"/>
      <c r="AJ333" s="67"/>
      <c r="AK333" s="67"/>
      <c r="AL333" s="67"/>
      <c r="AM333" s="67"/>
      <c r="AN333" s="67"/>
      <c r="AO333" s="71"/>
      <c r="AP333" s="67"/>
      <c r="AQ333" s="67"/>
      <c r="AR333" s="67"/>
      <c r="AS333" s="67"/>
      <c r="AT333" s="67"/>
      <c r="AU333" s="97"/>
      <c r="AV333" s="97"/>
      <c r="AW333" s="67"/>
      <c r="AX333" s="67"/>
      <c r="AY333" s="67"/>
      <c r="AZ333" s="67"/>
      <c r="BA333" s="67"/>
      <c r="BB333" s="67"/>
      <c r="BC333" s="67"/>
      <c r="BD333" s="67"/>
      <c r="BE333" s="67"/>
      <c r="BF333" s="67"/>
      <c r="BG333" s="67"/>
      <c r="BH333" s="67"/>
    </row>
    <row r="334" spans="1:60" ht="32.25" customHeight="1">
      <c r="A334" s="635" t="s">
        <v>37</v>
      </c>
      <c r="B334" s="636"/>
      <c r="C334" s="636"/>
      <c r="D334" s="636"/>
      <c r="E334" s="636"/>
      <c r="F334" s="637"/>
      <c r="G334" s="724" t="s">
        <v>44</v>
      </c>
      <c r="H334" s="725"/>
      <c r="I334" s="735" t="s">
        <v>11</v>
      </c>
      <c r="J334" s="736"/>
      <c r="K334" s="635" t="s">
        <v>37</v>
      </c>
      <c r="L334" s="636"/>
      <c r="M334" s="636"/>
      <c r="N334" s="636"/>
      <c r="O334" s="636"/>
      <c r="P334" s="637"/>
      <c r="Q334" s="724" t="s">
        <v>44</v>
      </c>
      <c r="R334" s="725"/>
      <c r="S334" s="676" t="s">
        <v>11</v>
      </c>
      <c r="T334" s="676"/>
      <c r="U334" s="7"/>
      <c r="AD334" s="7"/>
      <c r="AE334" s="67"/>
      <c r="AF334" s="67"/>
      <c r="AG334" s="67"/>
      <c r="AH334" s="67"/>
      <c r="AI334" s="67"/>
      <c r="AJ334" s="67"/>
      <c r="AK334" s="67"/>
      <c r="AL334" s="67"/>
      <c r="AM334" s="67"/>
      <c r="AN334" s="67"/>
      <c r="AO334" s="660"/>
      <c r="AP334" s="660"/>
      <c r="AQ334" s="660"/>
      <c r="AR334" s="660"/>
      <c r="AS334" s="660"/>
      <c r="AT334" s="660"/>
      <c r="AU334" s="783"/>
      <c r="AV334" s="783"/>
      <c r="AW334" s="666"/>
      <c r="AX334" s="666"/>
      <c r="AY334" s="67"/>
      <c r="AZ334" s="67"/>
      <c r="BA334" s="67"/>
      <c r="BB334" s="67"/>
      <c r="BC334" s="67"/>
      <c r="BD334" s="67"/>
      <c r="BE334" s="67"/>
      <c r="BF334" s="67"/>
      <c r="BG334" s="67"/>
      <c r="BH334" s="67"/>
    </row>
    <row r="335" spans="1:60" ht="14.25" customHeight="1">
      <c r="A335" s="679" t="s">
        <v>45</v>
      </c>
      <c r="B335" s="653"/>
      <c r="C335" s="653"/>
      <c r="D335" s="653"/>
      <c r="E335" s="653"/>
      <c r="F335" s="680"/>
      <c r="G335" s="632" t="s">
        <v>191</v>
      </c>
      <c r="H335" s="632"/>
      <c r="I335" s="668">
        <f>'CONTENIDO GENERAL'!J18</f>
        <v>3600</v>
      </c>
      <c r="J335" s="668"/>
      <c r="K335" s="652" t="s">
        <v>288</v>
      </c>
      <c r="L335" s="653"/>
      <c r="M335" s="653"/>
      <c r="N335" s="653"/>
      <c r="O335" s="653"/>
      <c r="P335" s="680"/>
      <c r="Q335" s="632"/>
      <c r="R335" s="632"/>
      <c r="S335" s="668">
        <f>'CONTENIDO GENERAL'!J50</f>
        <v>13500</v>
      </c>
      <c r="T335" s="668"/>
      <c r="U335" s="7"/>
      <c r="AD335" s="7"/>
      <c r="AE335" s="67"/>
      <c r="AF335" s="67"/>
      <c r="AG335" s="67"/>
      <c r="AH335" s="67"/>
      <c r="AI335" s="67"/>
      <c r="AJ335" s="67"/>
      <c r="AK335" s="67"/>
      <c r="AL335" s="67"/>
      <c r="AM335" s="67"/>
      <c r="AN335" s="67"/>
      <c r="AO335" s="660"/>
      <c r="AP335" s="660"/>
      <c r="AQ335" s="660"/>
      <c r="AR335" s="660"/>
      <c r="AS335" s="660"/>
      <c r="AT335" s="660"/>
      <c r="AU335" s="774"/>
      <c r="AV335" s="774"/>
      <c r="AW335" s="666"/>
      <c r="AX335" s="666"/>
      <c r="AY335" s="67"/>
      <c r="AZ335" s="67"/>
      <c r="BA335" s="67"/>
      <c r="BB335" s="67"/>
      <c r="BC335" s="67"/>
      <c r="BD335" s="67"/>
      <c r="BE335" s="67"/>
      <c r="BF335" s="67"/>
      <c r="BG335" s="67"/>
      <c r="BH335" s="67"/>
    </row>
    <row r="336" spans="1:60" ht="14.25" customHeight="1">
      <c r="A336" s="679"/>
      <c r="B336" s="653"/>
      <c r="C336" s="653"/>
      <c r="D336" s="653"/>
      <c r="E336" s="653"/>
      <c r="F336" s="680"/>
      <c r="G336" s="632"/>
      <c r="H336" s="632"/>
      <c r="I336" s="668"/>
      <c r="J336" s="668"/>
      <c r="K336" s="679"/>
      <c r="L336" s="653"/>
      <c r="M336" s="653"/>
      <c r="N336" s="653"/>
      <c r="O336" s="653"/>
      <c r="P336" s="680"/>
      <c r="Q336" s="632"/>
      <c r="R336" s="632"/>
      <c r="S336" s="668"/>
      <c r="T336" s="668"/>
      <c r="U336" s="7"/>
      <c r="AD336" s="7"/>
      <c r="AE336" s="67"/>
      <c r="AF336" s="67"/>
      <c r="AG336" s="67"/>
      <c r="AH336" s="67"/>
      <c r="AI336" s="67"/>
      <c r="AJ336" s="67"/>
      <c r="AK336" s="67"/>
      <c r="AL336" s="67"/>
      <c r="AM336" s="67"/>
      <c r="AN336" s="67"/>
      <c r="AO336" s="660"/>
      <c r="AP336" s="660"/>
      <c r="AQ336" s="660"/>
      <c r="AR336" s="660"/>
      <c r="AS336" s="660"/>
      <c r="AT336" s="660"/>
      <c r="AU336" s="774"/>
      <c r="AV336" s="774"/>
      <c r="AW336" s="666"/>
      <c r="AX336" s="666"/>
      <c r="AY336" s="67"/>
      <c r="AZ336" s="67"/>
      <c r="BA336" s="67"/>
      <c r="BB336" s="67"/>
      <c r="BC336" s="67"/>
      <c r="BD336" s="67"/>
      <c r="BE336" s="67"/>
      <c r="BF336" s="67"/>
      <c r="BG336" s="67"/>
      <c r="BH336" s="67"/>
    </row>
    <row r="337" spans="1:60" ht="14.25" customHeight="1">
      <c r="A337" s="640"/>
      <c r="B337" s="641"/>
      <c r="E337" s="641"/>
      <c r="F337" s="641"/>
      <c r="G337" s="632" t="s">
        <v>13</v>
      </c>
      <c r="H337" s="632"/>
      <c r="I337" s="668">
        <f>SUM(I335:J336)</f>
        <v>3600</v>
      </c>
      <c r="J337" s="668"/>
      <c r="K337" s="640"/>
      <c r="L337" s="641"/>
      <c r="M337" s="7"/>
      <c r="N337" s="7"/>
      <c r="O337" s="641"/>
      <c r="P337" s="641"/>
      <c r="Q337" s="632" t="s">
        <v>13</v>
      </c>
      <c r="R337" s="632"/>
      <c r="S337" s="668">
        <f>SUM(S335:T336)</f>
        <v>13500</v>
      </c>
      <c r="T337" s="668"/>
      <c r="U337" s="7"/>
      <c r="AD337" s="7"/>
      <c r="AE337" s="67"/>
      <c r="AF337" s="67"/>
      <c r="AG337" s="67"/>
      <c r="AH337" s="67"/>
      <c r="AI337" s="67"/>
      <c r="AJ337" s="67"/>
      <c r="AK337" s="67"/>
      <c r="AL337" s="67"/>
      <c r="AM337" s="67"/>
      <c r="AN337" s="67"/>
      <c r="AO337" s="660"/>
      <c r="AP337" s="660"/>
      <c r="AQ337" s="67"/>
      <c r="AR337" s="67"/>
      <c r="AS337" s="660"/>
      <c r="AT337" s="660"/>
      <c r="AU337" s="774"/>
      <c r="AV337" s="774"/>
      <c r="AW337" s="666"/>
      <c r="AX337" s="666"/>
      <c r="AY337" s="67"/>
      <c r="AZ337" s="67"/>
      <c r="BA337" s="67"/>
      <c r="BB337" s="67"/>
      <c r="BC337" s="67"/>
      <c r="BD337" s="67"/>
      <c r="BE337" s="67"/>
      <c r="BF337" s="67"/>
      <c r="BG337" s="67"/>
      <c r="BH337" s="67"/>
    </row>
    <row r="338" spans="7:60" ht="6.75" customHeight="1">
      <c r="G338" s="678"/>
      <c r="H338" s="678"/>
      <c r="I338" s="726"/>
      <c r="J338" s="727"/>
      <c r="K338" s="76"/>
      <c r="L338" s="7"/>
      <c r="M338" s="7"/>
      <c r="N338" s="7"/>
      <c r="O338" s="7"/>
      <c r="P338" s="7"/>
      <c r="Q338" s="678"/>
      <c r="R338" s="678"/>
      <c r="S338" s="726"/>
      <c r="T338" s="727"/>
      <c r="U338" s="7"/>
      <c r="AD338" s="7"/>
      <c r="AE338" s="67"/>
      <c r="AF338" s="67"/>
      <c r="AG338" s="67"/>
      <c r="AH338" s="67"/>
      <c r="AI338" s="67"/>
      <c r="AJ338" s="67"/>
      <c r="AK338" s="67"/>
      <c r="AL338" s="67"/>
      <c r="AM338" s="67"/>
      <c r="AN338" s="67"/>
      <c r="AO338" s="67"/>
      <c r="AP338" s="67"/>
      <c r="AQ338" s="67"/>
      <c r="AR338" s="67"/>
      <c r="AS338" s="67"/>
      <c r="AT338" s="67"/>
      <c r="AU338" s="774"/>
      <c r="AV338" s="774"/>
      <c r="AW338" s="666"/>
      <c r="AX338" s="666"/>
      <c r="AY338" s="67"/>
      <c r="AZ338" s="67"/>
      <c r="BA338" s="67"/>
      <c r="BB338" s="67"/>
      <c r="BC338" s="67"/>
      <c r="BD338" s="67"/>
      <c r="BE338" s="67"/>
      <c r="BF338" s="67"/>
      <c r="BG338" s="67"/>
      <c r="BH338" s="67"/>
    </row>
    <row r="339" spans="1:60" ht="18">
      <c r="A339" s="81" t="s">
        <v>39</v>
      </c>
      <c r="G339" s="51"/>
      <c r="H339" s="51"/>
      <c r="I339" s="42"/>
      <c r="J339" s="84"/>
      <c r="K339" s="81" t="s">
        <v>39</v>
      </c>
      <c r="L339" s="7"/>
      <c r="M339" s="7"/>
      <c r="N339" s="7"/>
      <c r="O339" s="7"/>
      <c r="P339" s="7"/>
      <c r="Q339" s="51"/>
      <c r="R339" s="51"/>
      <c r="S339" s="42"/>
      <c r="T339" s="84"/>
      <c r="U339" s="7"/>
      <c r="AD339" s="7"/>
      <c r="AE339" s="67"/>
      <c r="AF339" s="67"/>
      <c r="AG339" s="67"/>
      <c r="AH339" s="67"/>
      <c r="AI339" s="67"/>
      <c r="AJ339" s="67"/>
      <c r="AK339" s="67"/>
      <c r="AL339" s="67"/>
      <c r="AM339" s="67"/>
      <c r="AN339" s="67"/>
      <c r="AO339" s="71"/>
      <c r="AP339" s="67"/>
      <c r="AQ339" s="67"/>
      <c r="AR339" s="67"/>
      <c r="AS339" s="67"/>
      <c r="AT339" s="67"/>
      <c r="AU339" s="78"/>
      <c r="AV339" s="78"/>
      <c r="AW339" s="92"/>
      <c r="AX339" s="92"/>
      <c r="AY339" s="67"/>
      <c r="AZ339" s="67"/>
      <c r="BA339" s="67"/>
      <c r="BB339" s="67"/>
      <c r="BC339" s="67"/>
      <c r="BD339" s="67"/>
      <c r="BE339" s="67"/>
      <c r="BF339" s="67"/>
      <c r="BG339" s="67"/>
      <c r="BH339" s="67"/>
    </row>
    <row r="340" spans="1:60" ht="15.75">
      <c r="A340" s="642" t="s">
        <v>26</v>
      </c>
      <c r="B340" s="642"/>
      <c r="C340" s="642"/>
      <c r="D340" s="642"/>
      <c r="E340" s="642"/>
      <c r="F340" s="642"/>
      <c r="G340" s="642" t="s">
        <v>40</v>
      </c>
      <c r="H340" s="642"/>
      <c r="I340" s="656" t="s">
        <v>11</v>
      </c>
      <c r="J340" s="656"/>
      <c r="K340" s="642" t="s">
        <v>26</v>
      </c>
      <c r="L340" s="642"/>
      <c r="M340" s="642"/>
      <c r="N340" s="642"/>
      <c r="O340" s="642"/>
      <c r="P340" s="642"/>
      <c r="Q340" s="642" t="s">
        <v>40</v>
      </c>
      <c r="R340" s="642"/>
      <c r="S340" s="656" t="s">
        <v>11</v>
      </c>
      <c r="T340" s="656"/>
      <c r="U340" s="7"/>
      <c r="AD340" s="7"/>
      <c r="AE340" s="67"/>
      <c r="AF340" s="67"/>
      <c r="AG340" s="67"/>
      <c r="AH340" s="67"/>
      <c r="AI340" s="67"/>
      <c r="AJ340" s="67"/>
      <c r="AK340" s="67"/>
      <c r="AL340" s="67"/>
      <c r="AM340" s="67"/>
      <c r="AN340" s="67"/>
      <c r="AO340" s="660"/>
      <c r="AP340" s="660"/>
      <c r="AQ340" s="660"/>
      <c r="AR340" s="660"/>
      <c r="AS340" s="660"/>
      <c r="AT340" s="660"/>
      <c r="AU340" s="774"/>
      <c r="AV340" s="774"/>
      <c r="AW340" s="785"/>
      <c r="AX340" s="785"/>
      <c r="AY340" s="67"/>
      <c r="AZ340" s="67"/>
      <c r="BA340" s="67"/>
      <c r="BB340" s="67"/>
      <c r="BC340" s="67"/>
      <c r="BD340" s="67"/>
      <c r="BE340" s="67"/>
      <c r="BF340" s="67"/>
      <c r="BG340" s="67"/>
      <c r="BH340" s="67"/>
    </row>
    <row r="341" spans="1:60" ht="14.25" customHeight="1">
      <c r="A341" s="648" t="s">
        <v>149</v>
      </c>
      <c r="B341" s="648"/>
      <c r="C341" s="648"/>
      <c r="D341" s="648"/>
      <c r="E341" s="648"/>
      <c r="F341" s="692"/>
      <c r="G341" s="720">
        <f>$G$47</f>
        <v>0.25</v>
      </c>
      <c r="H341" s="720"/>
      <c r="I341" s="721">
        <f>(I337+I331+I324+I314)*G341</f>
        <v>945</v>
      </c>
      <c r="J341" s="721"/>
      <c r="K341" s="648" t="s">
        <v>149</v>
      </c>
      <c r="L341" s="648"/>
      <c r="M341" s="648"/>
      <c r="N341" s="648"/>
      <c r="O341" s="648"/>
      <c r="P341" s="692"/>
      <c r="Q341" s="720">
        <f>$G$47</f>
        <v>0.25</v>
      </c>
      <c r="R341" s="720"/>
      <c r="S341" s="721">
        <f>(S337+S331+S324+S314)*Q341</f>
        <v>27912.5</v>
      </c>
      <c r="T341" s="721"/>
      <c r="U341" s="7"/>
      <c r="AD341" s="7"/>
      <c r="AE341" s="67"/>
      <c r="AF341" s="67"/>
      <c r="AG341" s="67"/>
      <c r="AH341" s="67"/>
      <c r="AI341" s="67"/>
      <c r="AJ341" s="67"/>
      <c r="AK341" s="67"/>
      <c r="AL341" s="67"/>
      <c r="AM341" s="67"/>
      <c r="AN341" s="67"/>
      <c r="AO341" s="660"/>
      <c r="AP341" s="660"/>
      <c r="AQ341" s="660"/>
      <c r="AR341" s="660"/>
      <c r="AS341" s="660"/>
      <c r="AT341" s="660"/>
      <c r="AU341" s="665"/>
      <c r="AV341" s="665"/>
      <c r="AW341" s="666"/>
      <c r="AX341" s="666"/>
      <c r="AY341" s="67"/>
      <c r="AZ341" s="67"/>
      <c r="BA341" s="67"/>
      <c r="BB341" s="67"/>
      <c r="BC341" s="67"/>
      <c r="BD341" s="67"/>
      <c r="BE341" s="67"/>
      <c r="BF341" s="67"/>
      <c r="BG341" s="67"/>
      <c r="BH341" s="67"/>
    </row>
    <row r="342" spans="1:60" ht="14.25" customHeight="1">
      <c r="A342" s="659"/>
      <c r="B342" s="660"/>
      <c r="C342" s="660"/>
      <c r="D342" s="660"/>
      <c r="E342" s="660"/>
      <c r="F342" s="660"/>
      <c r="G342" s="632" t="s">
        <v>13</v>
      </c>
      <c r="H342" s="632"/>
      <c r="I342" s="668">
        <f>I341</f>
        <v>945</v>
      </c>
      <c r="J342" s="668"/>
      <c r="K342" s="659"/>
      <c r="L342" s="660"/>
      <c r="M342" s="660"/>
      <c r="N342" s="660"/>
      <c r="O342" s="660"/>
      <c r="P342" s="660"/>
      <c r="Q342" s="632" t="s">
        <v>13</v>
      </c>
      <c r="R342" s="632"/>
      <c r="S342" s="668">
        <f>S341</f>
        <v>27912.5</v>
      </c>
      <c r="T342" s="668"/>
      <c r="U342" s="7"/>
      <c r="AD342" s="7"/>
      <c r="AE342" s="67"/>
      <c r="AF342" s="67"/>
      <c r="AG342" s="67"/>
      <c r="AH342" s="67"/>
      <c r="AI342" s="67"/>
      <c r="AJ342" s="67"/>
      <c r="AK342" s="67"/>
      <c r="AL342" s="67"/>
      <c r="AM342" s="67"/>
      <c r="AN342" s="67"/>
      <c r="AO342" s="660"/>
      <c r="AP342" s="660"/>
      <c r="AQ342" s="660"/>
      <c r="AR342" s="660"/>
      <c r="AS342" s="660"/>
      <c r="AT342" s="660"/>
      <c r="AU342" s="774"/>
      <c r="AV342" s="774"/>
      <c r="AW342" s="666"/>
      <c r="AX342" s="666"/>
      <c r="AY342" s="67"/>
      <c r="AZ342" s="67"/>
      <c r="BA342" s="67"/>
      <c r="BB342" s="67"/>
      <c r="BC342" s="67"/>
      <c r="BD342" s="67"/>
      <c r="BE342" s="67"/>
      <c r="BF342" s="67"/>
      <c r="BG342" s="67"/>
      <c r="BH342" s="67"/>
    </row>
    <row r="343" spans="1:60" ht="14.25" customHeight="1">
      <c r="A343" s="659"/>
      <c r="B343" s="660"/>
      <c r="C343" s="660"/>
      <c r="D343" s="660"/>
      <c r="E343" s="660"/>
      <c r="F343" s="660"/>
      <c r="G343" s="665"/>
      <c r="H343" s="665"/>
      <c r="I343" s="666"/>
      <c r="J343" s="667"/>
      <c r="K343" s="659"/>
      <c r="L343" s="660"/>
      <c r="M343" s="660"/>
      <c r="N343" s="660"/>
      <c r="O343" s="660"/>
      <c r="P343" s="660"/>
      <c r="Q343" s="665"/>
      <c r="R343" s="665"/>
      <c r="S343" s="666"/>
      <c r="T343" s="667"/>
      <c r="U343" s="7"/>
      <c r="AD343" s="7"/>
      <c r="AE343" s="67"/>
      <c r="AF343" s="67"/>
      <c r="AG343" s="67"/>
      <c r="AH343" s="67"/>
      <c r="AI343" s="67"/>
      <c r="AJ343" s="67"/>
      <c r="AK343" s="67"/>
      <c r="AL343" s="67"/>
      <c r="AM343" s="67"/>
      <c r="AN343" s="67"/>
      <c r="AO343" s="660"/>
      <c r="AP343" s="660"/>
      <c r="AQ343" s="660"/>
      <c r="AR343" s="660"/>
      <c r="AS343" s="660"/>
      <c r="AT343" s="660"/>
      <c r="AU343" s="774"/>
      <c r="AV343" s="774"/>
      <c r="AW343" s="666"/>
      <c r="AX343" s="666"/>
      <c r="AY343" s="67"/>
      <c r="AZ343" s="67"/>
      <c r="BA343" s="67"/>
      <c r="BB343" s="67"/>
      <c r="BC343" s="67"/>
      <c r="BD343" s="67"/>
      <c r="BE343" s="67"/>
      <c r="BF343" s="67"/>
      <c r="BG343" s="67"/>
      <c r="BH343" s="67"/>
    </row>
    <row r="344" spans="1:60" ht="14.25" customHeight="1">
      <c r="A344" s="632" t="s">
        <v>150</v>
      </c>
      <c r="B344" s="632"/>
      <c r="C344" s="632"/>
      <c r="D344" s="632"/>
      <c r="E344" s="632"/>
      <c r="F344" s="632"/>
      <c r="G344" s="632"/>
      <c r="H344" s="632"/>
      <c r="I344" s="668">
        <f>'CONTENIDO GENERAL'!F18</f>
        <v>4431.6</v>
      </c>
      <c r="J344" s="668"/>
      <c r="K344" s="632" t="s">
        <v>150</v>
      </c>
      <c r="L344" s="632"/>
      <c r="M344" s="632"/>
      <c r="N344" s="632"/>
      <c r="O344" s="632"/>
      <c r="P344" s="632"/>
      <c r="Q344" s="632"/>
      <c r="R344" s="632"/>
      <c r="S344" s="668">
        <f>S342+S337+S331+S324+S314</f>
        <v>139562.5</v>
      </c>
      <c r="T344" s="668"/>
      <c r="U344" s="7"/>
      <c r="AD344" s="7"/>
      <c r="AE344" s="67"/>
      <c r="AF344" s="67"/>
      <c r="AG344" s="67"/>
      <c r="AH344" s="67"/>
      <c r="AI344" s="67"/>
      <c r="AJ344" s="67"/>
      <c r="AK344" s="67"/>
      <c r="AL344" s="67"/>
      <c r="AM344" s="67"/>
      <c r="AN344" s="67"/>
      <c r="AO344" s="6"/>
      <c r="AP344" s="6"/>
      <c r="AQ344" s="6"/>
      <c r="AR344" s="6"/>
      <c r="AS344" s="6"/>
      <c r="AT344" s="6"/>
      <c r="AU344" s="6"/>
      <c r="AV344" s="6"/>
      <c r="AW344" s="6"/>
      <c r="AX344" s="6"/>
      <c r="AY344" s="67"/>
      <c r="AZ344" s="67"/>
      <c r="BA344" s="67"/>
      <c r="BB344" s="67"/>
      <c r="BC344" s="67"/>
      <c r="BD344" s="67"/>
      <c r="BE344" s="67"/>
      <c r="BF344" s="67"/>
      <c r="BG344" s="67"/>
      <c r="BH344" s="67"/>
    </row>
    <row r="345" spans="1:60" ht="20.25">
      <c r="A345" s="710" t="s">
        <v>16</v>
      </c>
      <c r="B345" s="711"/>
      <c r="C345" s="711"/>
      <c r="D345" s="711"/>
      <c r="E345" s="711"/>
      <c r="F345" s="711"/>
      <c r="G345" s="711"/>
      <c r="H345" s="711"/>
      <c r="I345" s="711"/>
      <c r="J345" s="718"/>
      <c r="K345" s="710" t="s">
        <v>16</v>
      </c>
      <c r="L345" s="711"/>
      <c r="M345" s="711"/>
      <c r="N345" s="711"/>
      <c r="O345" s="711"/>
      <c r="P345" s="711"/>
      <c r="Q345" s="711"/>
      <c r="R345" s="711"/>
      <c r="S345" s="711"/>
      <c r="T345" s="718"/>
      <c r="U345" s="7"/>
      <c r="AD345" s="7"/>
      <c r="AE345" s="67"/>
      <c r="AF345" s="67"/>
      <c r="AG345" s="67"/>
      <c r="AH345" s="67"/>
      <c r="AI345" s="67"/>
      <c r="AJ345" s="67"/>
      <c r="AK345" s="67"/>
      <c r="AL345" s="67"/>
      <c r="AM345" s="67"/>
      <c r="AN345" s="67"/>
      <c r="AO345" s="6"/>
      <c r="AP345" s="6"/>
      <c r="AQ345" s="6"/>
      <c r="AR345" s="6"/>
      <c r="AS345" s="6"/>
      <c r="AT345" s="6"/>
      <c r="AU345" s="6"/>
      <c r="AV345" s="6"/>
      <c r="AW345" s="6"/>
      <c r="AX345" s="6"/>
      <c r="AY345" s="67"/>
      <c r="AZ345" s="67"/>
      <c r="BA345" s="67"/>
      <c r="BB345" s="67"/>
      <c r="BC345" s="67"/>
      <c r="BD345" s="67"/>
      <c r="BE345" s="67"/>
      <c r="BF345" s="67"/>
      <c r="BG345" s="67"/>
      <c r="BH345" s="67"/>
    </row>
    <row r="346" spans="1:60" s="6" customFormat="1" ht="8.25" customHeight="1">
      <c r="A346" s="75"/>
      <c r="B346" s="11"/>
      <c r="C346" s="11"/>
      <c r="D346" s="11"/>
      <c r="E346" s="11"/>
      <c r="F346" s="11"/>
      <c r="G346" s="11"/>
      <c r="H346" s="11"/>
      <c r="I346" s="72"/>
      <c r="J346" s="89"/>
      <c r="K346" s="75"/>
      <c r="L346" s="11"/>
      <c r="M346" s="11"/>
      <c r="N346" s="11"/>
      <c r="O346" s="11"/>
      <c r="P346" s="11"/>
      <c r="Q346" s="11"/>
      <c r="R346" s="11"/>
      <c r="S346" s="11"/>
      <c r="T346" s="57"/>
      <c r="U346" s="67"/>
      <c r="V346" s="67"/>
      <c r="W346" s="67"/>
      <c r="X346" s="67"/>
      <c r="Y346" s="67"/>
      <c r="Z346" s="67"/>
      <c r="AA346" s="67"/>
      <c r="AB346" s="67"/>
      <c r="AC346" s="67"/>
      <c r="AD346" s="67"/>
      <c r="AE346" s="67"/>
      <c r="AF346" s="67"/>
      <c r="AG346" s="67"/>
      <c r="AH346" s="67"/>
      <c r="AI346" s="67"/>
      <c r="AJ346" s="67"/>
      <c r="AK346" s="67"/>
      <c r="AL346" s="67"/>
      <c r="AM346" s="67"/>
      <c r="AN346" s="67"/>
      <c r="AY346" s="67"/>
      <c r="AZ346" s="67"/>
      <c r="BA346" s="67"/>
      <c r="BB346" s="67"/>
      <c r="BC346" s="67"/>
      <c r="BD346" s="67"/>
      <c r="BE346" s="67"/>
      <c r="BF346" s="67"/>
      <c r="BG346" s="67"/>
      <c r="BH346" s="67"/>
    </row>
    <row r="347" spans="1:60" ht="14.25" customHeight="1">
      <c r="A347" s="691" t="s">
        <v>4</v>
      </c>
      <c r="B347" s="691"/>
      <c r="C347" s="632" t="str">
        <f>$C$3</f>
        <v>READECUACIÓN SEDE SERVICIOS GENERALES</v>
      </c>
      <c r="D347" s="632"/>
      <c r="E347" s="632"/>
      <c r="F347" s="632"/>
      <c r="G347" s="632"/>
      <c r="H347" s="632"/>
      <c r="I347" s="632"/>
      <c r="J347" s="632"/>
      <c r="K347" s="691" t="s">
        <v>4</v>
      </c>
      <c r="L347" s="691"/>
      <c r="M347" s="632" t="str">
        <f>$C$3</f>
        <v>READECUACIÓN SEDE SERVICIOS GENERALES</v>
      </c>
      <c r="N347" s="632"/>
      <c r="O347" s="632"/>
      <c r="P347" s="632"/>
      <c r="Q347" s="632"/>
      <c r="R347" s="632"/>
      <c r="S347" s="632"/>
      <c r="T347" s="632"/>
      <c r="U347" s="7"/>
      <c r="AD347" s="7"/>
      <c r="AE347" s="67"/>
      <c r="AF347" s="67"/>
      <c r="AG347" s="67"/>
      <c r="AH347" s="67"/>
      <c r="AI347" s="67"/>
      <c r="AJ347" s="67"/>
      <c r="AK347" s="67"/>
      <c r="AL347" s="67"/>
      <c r="AM347" s="67"/>
      <c r="AN347" s="67"/>
      <c r="AO347" s="6"/>
      <c r="AP347" s="6"/>
      <c r="AQ347" s="6"/>
      <c r="AR347" s="6"/>
      <c r="AS347" s="6"/>
      <c r="AT347" s="6"/>
      <c r="AU347" s="6"/>
      <c r="AV347" s="6"/>
      <c r="AW347" s="6"/>
      <c r="AX347" s="6"/>
      <c r="AY347" s="67"/>
      <c r="AZ347" s="67"/>
      <c r="BA347" s="67"/>
      <c r="BB347" s="67"/>
      <c r="BC347" s="67"/>
      <c r="BD347" s="67"/>
      <c r="BE347" s="67"/>
      <c r="BF347" s="67"/>
      <c r="BG347" s="67"/>
      <c r="BH347" s="67"/>
    </row>
    <row r="348" spans="1:60" ht="14.25" customHeight="1">
      <c r="A348" s="691" t="s">
        <v>5</v>
      </c>
      <c r="B348" s="691"/>
      <c r="C348" s="632" t="str">
        <f>$C$4</f>
        <v>UNIVERSIDAD DEL CAUCA -SERVICIOS GENERALES</v>
      </c>
      <c r="D348" s="632"/>
      <c r="E348" s="632"/>
      <c r="F348" s="632"/>
      <c r="G348" s="632"/>
      <c r="H348" s="632"/>
      <c r="I348" s="632"/>
      <c r="J348" s="632"/>
      <c r="K348" s="691" t="s">
        <v>5</v>
      </c>
      <c r="L348" s="691"/>
      <c r="M348" s="632" t="str">
        <f>$C$4</f>
        <v>UNIVERSIDAD DEL CAUCA -SERVICIOS GENERALES</v>
      </c>
      <c r="N348" s="632"/>
      <c r="O348" s="632"/>
      <c r="P348" s="632"/>
      <c r="Q348" s="632"/>
      <c r="R348" s="632"/>
      <c r="S348" s="632"/>
      <c r="T348" s="632"/>
      <c r="U348" s="7"/>
      <c r="AD348" s="7"/>
      <c r="AE348" s="67"/>
      <c r="AF348" s="67"/>
      <c r="AG348" s="67"/>
      <c r="AH348" s="67"/>
      <c r="AI348" s="67"/>
      <c r="AJ348" s="67"/>
      <c r="AK348" s="67"/>
      <c r="AL348" s="67"/>
      <c r="AM348" s="67"/>
      <c r="AN348" s="67"/>
      <c r="AO348" s="6"/>
      <c r="AP348" s="6"/>
      <c r="AQ348" s="6"/>
      <c r="AR348" s="6"/>
      <c r="AS348" s="6"/>
      <c r="AT348" s="6"/>
      <c r="AU348" s="6"/>
      <c r="AV348" s="6"/>
      <c r="AW348" s="6"/>
      <c r="AX348" s="6"/>
      <c r="AY348" s="67"/>
      <c r="AZ348" s="67"/>
      <c r="BA348" s="67"/>
      <c r="BB348" s="67"/>
      <c r="BC348" s="67"/>
      <c r="BD348" s="67"/>
      <c r="BE348" s="67"/>
      <c r="BF348" s="67"/>
      <c r="BG348" s="67"/>
      <c r="BH348" s="67"/>
    </row>
    <row r="349" spans="1:60" ht="14.25" customHeight="1">
      <c r="A349" s="691" t="s">
        <v>17</v>
      </c>
      <c r="B349" s="691"/>
      <c r="C349" s="632" t="str">
        <f>$C$5</f>
        <v>UNIVERSIDAD DEL CAUCA</v>
      </c>
      <c r="D349" s="632"/>
      <c r="E349" s="632"/>
      <c r="F349" s="632"/>
      <c r="G349" s="632"/>
      <c r="H349" s="632"/>
      <c r="I349" s="632"/>
      <c r="J349" s="632"/>
      <c r="K349" s="691" t="s">
        <v>17</v>
      </c>
      <c r="L349" s="691"/>
      <c r="M349" s="632" t="str">
        <f>$C$5</f>
        <v>UNIVERSIDAD DEL CAUCA</v>
      </c>
      <c r="N349" s="632"/>
      <c r="O349" s="632"/>
      <c r="P349" s="632"/>
      <c r="Q349" s="632"/>
      <c r="R349" s="632"/>
      <c r="S349" s="632"/>
      <c r="T349" s="632"/>
      <c r="U349" s="7"/>
      <c r="AD349" s="7"/>
      <c r="AE349" s="67"/>
      <c r="AF349" s="67"/>
      <c r="AG349" s="67"/>
      <c r="AH349" s="67"/>
      <c r="AI349" s="67"/>
      <c r="AJ349" s="67"/>
      <c r="AK349" s="67"/>
      <c r="AL349" s="67"/>
      <c r="AM349" s="67"/>
      <c r="AN349" s="67"/>
      <c r="AO349" s="6"/>
      <c r="AP349" s="6"/>
      <c r="AQ349" s="6"/>
      <c r="AR349" s="6"/>
      <c r="AS349" s="6"/>
      <c r="AT349" s="6"/>
      <c r="AU349" s="6"/>
      <c r="AV349" s="6"/>
      <c r="AW349" s="6"/>
      <c r="AX349" s="6"/>
      <c r="AY349" s="67"/>
      <c r="AZ349" s="67"/>
      <c r="BA349" s="67"/>
      <c r="BB349" s="67"/>
      <c r="BC349" s="67"/>
      <c r="BD349" s="67"/>
      <c r="BE349" s="67"/>
      <c r="BF349" s="67"/>
      <c r="BG349" s="67"/>
      <c r="BH349" s="67"/>
    </row>
    <row r="350" spans="1:60" ht="14.25" customHeight="1">
      <c r="A350" s="677" t="s">
        <v>18</v>
      </c>
      <c r="B350" s="651"/>
      <c r="C350" s="679" t="str">
        <f>$C$6</f>
        <v>ING. JOHN JAIRO LEDEZMA SOLANO</v>
      </c>
      <c r="D350" s="653"/>
      <c r="E350" s="653"/>
      <c r="F350" s="653"/>
      <c r="G350" s="653"/>
      <c r="H350" s="653"/>
      <c r="I350" s="653"/>
      <c r="J350" s="680"/>
      <c r="K350" s="677" t="s">
        <v>18</v>
      </c>
      <c r="L350" s="651"/>
      <c r="M350" s="679" t="str">
        <f>$C$6</f>
        <v>ING. JOHN JAIRO LEDEZMA SOLANO</v>
      </c>
      <c r="N350" s="653"/>
      <c r="O350" s="653"/>
      <c r="P350" s="653"/>
      <c r="Q350" s="653"/>
      <c r="R350" s="653"/>
      <c r="S350" s="653"/>
      <c r="T350" s="680"/>
      <c r="U350" s="7"/>
      <c r="AD350" s="7"/>
      <c r="AE350" s="67"/>
      <c r="AF350" s="67"/>
      <c r="AG350" s="67"/>
      <c r="AH350" s="67"/>
      <c r="AI350" s="67"/>
      <c r="AJ350" s="67"/>
      <c r="AK350" s="67"/>
      <c r="AL350" s="67"/>
      <c r="AM350" s="67"/>
      <c r="AN350" s="67"/>
      <c r="AO350" s="6"/>
      <c r="AP350" s="6"/>
      <c r="AQ350" s="6"/>
      <c r="AR350" s="6"/>
      <c r="AS350" s="6"/>
      <c r="AT350" s="6"/>
      <c r="AU350" s="6"/>
      <c r="AV350" s="6"/>
      <c r="AW350" s="6"/>
      <c r="AX350" s="6"/>
      <c r="AY350" s="67"/>
      <c r="AZ350" s="67"/>
      <c r="BA350" s="67"/>
      <c r="BB350" s="67"/>
      <c r="BC350" s="67"/>
      <c r="BD350" s="67"/>
      <c r="BE350" s="67"/>
      <c r="BF350" s="67"/>
      <c r="BG350" s="67"/>
      <c r="BH350" s="67"/>
    </row>
    <row r="351" spans="1:60" ht="14.25" customHeight="1">
      <c r="A351" s="691" t="s">
        <v>6</v>
      </c>
      <c r="B351" s="691"/>
      <c r="C351" s="713" t="str">
        <f>$C$7</f>
        <v>FEBRERO DE 2011</v>
      </c>
      <c r="D351" s="714"/>
      <c r="E351" s="714"/>
      <c r="F351" s="712" t="str">
        <f>$F$7</f>
        <v>MP 19202-128892 CAU</v>
      </c>
      <c r="G351" s="712"/>
      <c r="H351" s="712"/>
      <c r="I351" s="712"/>
      <c r="J351" s="712"/>
      <c r="K351" s="691" t="s">
        <v>6</v>
      </c>
      <c r="L351" s="691"/>
      <c r="M351" s="713" t="str">
        <f>$C$7</f>
        <v>FEBRERO DE 2011</v>
      </c>
      <c r="N351" s="714"/>
      <c r="O351" s="714"/>
      <c r="P351" s="712" t="str">
        <f>$F$7</f>
        <v>MP 19202-128892 CAU</v>
      </c>
      <c r="Q351" s="712"/>
      <c r="R351" s="712"/>
      <c r="S351" s="712"/>
      <c r="T351" s="712"/>
      <c r="U351" s="7"/>
      <c r="AD351" s="7"/>
      <c r="AE351" s="67"/>
      <c r="AF351" s="67"/>
      <c r="AG351" s="67"/>
      <c r="AH351" s="67"/>
      <c r="AI351" s="67"/>
      <c r="AJ351" s="67"/>
      <c r="AK351" s="67"/>
      <c r="AL351" s="67"/>
      <c r="AM351" s="67"/>
      <c r="AN351" s="67"/>
      <c r="AO351" s="6"/>
      <c r="AP351" s="6"/>
      <c r="AQ351" s="6"/>
      <c r="AR351" s="6"/>
      <c r="AS351" s="6"/>
      <c r="AT351" s="6"/>
      <c r="AU351" s="6"/>
      <c r="AV351" s="6"/>
      <c r="AW351" s="6"/>
      <c r="AX351" s="6"/>
      <c r="AY351" s="67"/>
      <c r="AZ351" s="67"/>
      <c r="BA351" s="67"/>
      <c r="BB351" s="67"/>
      <c r="BC351" s="67"/>
      <c r="BD351" s="67"/>
      <c r="BE351" s="67"/>
      <c r="BF351" s="67"/>
      <c r="BG351" s="67"/>
      <c r="BH351" s="67"/>
    </row>
    <row r="352" spans="2:60" ht="4.5" customHeight="1">
      <c r="B352" s="77"/>
      <c r="C352" s="77"/>
      <c r="D352" s="77"/>
      <c r="E352" s="77"/>
      <c r="F352" s="77"/>
      <c r="G352" s="77"/>
      <c r="K352" s="76"/>
      <c r="L352" s="77"/>
      <c r="M352" s="77"/>
      <c r="N352" s="77"/>
      <c r="O352" s="77"/>
      <c r="P352" s="77"/>
      <c r="Q352" s="77"/>
      <c r="R352" s="7"/>
      <c r="S352" s="7"/>
      <c r="T352" s="111"/>
      <c r="U352" s="7"/>
      <c r="AD352" s="7"/>
      <c r="AE352" s="67"/>
      <c r="AF352" s="67"/>
      <c r="AG352" s="67"/>
      <c r="AH352" s="67"/>
      <c r="AI352" s="67"/>
      <c r="AJ352" s="67"/>
      <c r="AK352" s="67"/>
      <c r="AL352" s="67"/>
      <c r="AM352" s="67"/>
      <c r="AN352" s="67"/>
      <c r="AO352" s="6"/>
      <c r="AP352" s="6"/>
      <c r="AQ352" s="6"/>
      <c r="AR352" s="6"/>
      <c r="AS352" s="6"/>
      <c r="AT352" s="6"/>
      <c r="AU352" s="6"/>
      <c r="AV352" s="6"/>
      <c r="AW352" s="6"/>
      <c r="AX352" s="6"/>
      <c r="AY352" s="67"/>
      <c r="AZ352" s="67"/>
      <c r="BA352" s="67"/>
      <c r="BB352" s="67"/>
      <c r="BC352" s="67"/>
      <c r="BD352" s="67"/>
      <c r="BE352" s="67"/>
      <c r="BF352" s="67"/>
      <c r="BG352" s="67"/>
      <c r="BH352" s="67"/>
    </row>
    <row r="353" spans="1:60" ht="14.25" customHeight="1">
      <c r="A353" s="5" t="s">
        <v>9</v>
      </c>
      <c r="B353" s="722" t="s">
        <v>8</v>
      </c>
      <c r="C353" s="632" t="str">
        <f>'CONTENIDO GENERAL'!$B$11</f>
        <v>PRELIMINARES</v>
      </c>
      <c r="D353" s="632"/>
      <c r="E353" s="632"/>
      <c r="F353" s="722" t="s">
        <v>10</v>
      </c>
      <c r="G353" s="722" t="str">
        <f>'CONTENIDO GENERAL'!C19</f>
        <v>M³</v>
      </c>
      <c r="H353" s="705" t="s">
        <v>24</v>
      </c>
      <c r="I353" s="678"/>
      <c r="J353" s="706"/>
      <c r="K353" s="5" t="s">
        <v>9</v>
      </c>
      <c r="L353" s="722" t="s">
        <v>8</v>
      </c>
      <c r="M353" s="632" t="str">
        <f>'CONTENIDO GENERAL'!$B$43</f>
        <v>ESTRUCTURA </v>
      </c>
      <c r="N353" s="632"/>
      <c r="O353" s="632"/>
      <c r="P353" s="722" t="s">
        <v>10</v>
      </c>
      <c r="Q353" s="722" t="str">
        <f>'CONTENIDO GENERAL'!C51</f>
        <v>UND</v>
      </c>
      <c r="R353" s="705" t="s">
        <v>24</v>
      </c>
      <c r="S353" s="678"/>
      <c r="T353" s="706"/>
      <c r="U353" s="7"/>
      <c r="AD353" s="7"/>
      <c r="AE353" s="67"/>
      <c r="AF353" s="67"/>
      <c r="AG353" s="67"/>
      <c r="AH353" s="67"/>
      <c r="AI353" s="67"/>
      <c r="AJ353" s="67"/>
      <c r="AK353" s="67"/>
      <c r="AL353" s="67"/>
      <c r="AM353" s="67"/>
      <c r="AN353" s="67"/>
      <c r="AO353" s="6"/>
      <c r="AP353" s="6"/>
      <c r="AQ353" s="6"/>
      <c r="AR353" s="6"/>
      <c r="AS353" s="6"/>
      <c r="AT353" s="6"/>
      <c r="AU353" s="6"/>
      <c r="AV353" s="6"/>
      <c r="AW353" s="6"/>
      <c r="AX353" s="6"/>
      <c r="AY353" s="67"/>
      <c r="AZ353" s="67"/>
      <c r="BA353" s="67"/>
      <c r="BB353" s="67"/>
      <c r="BC353" s="67"/>
      <c r="BD353" s="67"/>
      <c r="BE353" s="67"/>
      <c r="BF353" s="67"/>
      <c r="BG353" s="67"/>
      <c r="BH353" s="67"/>
    </row>
    <row r="354" spans="1:60" ht="14.25" customHeight="1">
      <c r="A354" s="64">
        <f>'CONTENIDO GENERAL'!$A$11</f>
        <v>1</v>
      </c>
      <c r="B354" s="723"/>
      <c r="C354" s="632"/>
      <c r="D354" s="632"/>
      <c r="E354" s="632"/>
      <c r="F354" s="723"/>
      <c r="G354" s="723"/>
      <c r="H354" s="1"/>
      <c r="I354" s="73" t="s">
        <v>25</v>
      </c>
      <c r="J354" s="74"/>
      <c r="K354" s="64">
        <f>'CONTENIDO GENERAL'!$A$43</f>
        <v>4</v>
      </c>
      <c r="L354" s="723"/>
      <c r="M354" s="632"/>
      <c r="N354" s="632"/>
      <c r="O354" s="632"/>
      <c r="P354" s="723"/>
      <c r="Q354" s="723"/>
      <c r="R354" s="1"/>
      <c r="S354" s="4" t="s">
        <v>25</v>
      </c>
      <c r="T354" s="96"/>
      <c r="U354" s="7"/>
      <c r="AD354" s="7"/>
      <c r="AE354" s="67"/>
      <c r="AF354" s="67"/>
      <c r="AG354" s="67"/>
      <c r="AH354" s="67"/>
      <c r="AI354" s="67"/>
      <c r="AJ354" s="67"/>
      <c r="AK354" s="67"/>
      <c r="AL354" s="67"/>
      <c r="AM354" s="67"/>
      <c r="AN354" s="67"/>
      <c r="AO354" s="6"/>
      <c r="AP354" s="6"/>
      <c r="AQ354" s="6"/>
      <c r="AR354" s="6"/>
      <c r="AS354" s="6"/>
      <c r="AT354" s="6"/>
      <c r="AU354" s="6"/>
      <c r="AV354" s="6"/>
      <c r="AW354" s="6"/>
      <c r="AX354" s="6"/>
      <c r="AY354" s="67"/>
      <c r="AZ354" s="67"/>
      <c r="BA354" s="67"/>
      <c r="BB354" s="67"/>
      <c r="BC354" s="67"/>
      <c r="BD354" s="67"/>
      <c r="BE354" s="67"/>
      <c r="BF354" s="67"/>
      <c r="BG354" s="67"/>
      <c r="BH354" s="67"/>
    </row>
    <row r="355" spans="1:60" ht="14.25" customHeight="1">
      <c r="A355" s="5" t="s">
        <v>9</v>
      </c>
      <c r="B355" s="722" t="s">
        <v>7</v>
      </c>
      <c r="C355" s="748" t="str">
        <f>'CONTENIDO GENERAL'!B19</f>
        <v>BOTE DE MATERIAL COMUN</v>
      </c>
      <c r="D355" s="749"/>
      <c r="E355" s="750"/>
      <c r="F355" s="679" t="s">
        <v>23</v>
      </c>
      <c r="G355" s="680"/>
      <c r="H355" s="705"/>
      <c r="I355" s="678"/>
      <c r="J355" s="706"/>
      <c r="K355" s="5" t="s">
        <v>9</v>
      </c>
      <c r="L355" s="722" t="s">
        <v>7</v>
      </c>
      <c r="M355" s="801" t="str">
        <f>'CONTENIDO GENERAL'!B51</f>
        <v>SOPORTE METALICO CUBIERTA CON TUBO METALICO DE 2" Y PLATINA DE HIERRO DE E= 10mm, según diseño.</v>
      </c>
      <c r="N355" s="802"/>
      <c r="O355" s="803"/>
      <c r="P355" s="679" t="s">
        <v>23</v>
      </c>
      <c r="Q355" s="680"/>
      <c r="R355" s="705"/>
      <c r="S355" s="678"/>
      <c r="T355" s="706"/>
      <c r="U355" s="7"/>
      <c r="AD355" s="7"/>
      <c r="AE355" s="67"/>
      <c r="AF355" s="67"/>
      <c r="AG355" s="67"/>
      <c r="AH355" s="67"/>
      <c r="AI355" s="67"/>
      <c r="AJ355" s="67"/>
      <c r="AK355" s="67"/>
      <c r="AL355" s="67"/>
      <c r="AM355" s="67"/>
      <c r="AN355" s="67"/>
      <c r="AO355" s="6"/>
      <c r="AP355" s="6"/>
      <c r="AQ355" s="6"/>
      <c r="AR355" s="6"/>
      <c r="AS355" s="6"/>
      <c r="AT355" s="6"/>
      <c r="AU355" s="6"/>
      <c r="AV355" s="6"/>
      <c r="AW355" s="6"/>
      <c r="AX355" s="6"/>
      <c r="AY355" s="67"/>
      <c r="AZ355" s="67"/>
      <c r="BA355" s="67"/>
      <c r="BB355" s="67"/>
      <c r="BC355" s="67"/>
      <c r="BD355" s="67"/>
      <c r="BE355" s="67"/>
      <c r="BF355" s="67"/>
      <c r="BG355" s="67"/>
      <c r="BH355" s="67"/>
    </row>
    <row r="356" spans="1:60" ht="14.25" customHeight="1">
      <c r="A356" s="65">
        <f>'CONTENIDO GENERAL'!A19</f>
        <v>1.08</v>
      </c>
      <c r="B356" s="723"/>
      <c r="C356" s="751"/>
      <c r="D356" s="752"/>
      <c r="E356" s="753"/>
      <c r="F356" s="707"/>
      <c r="G356" s="708"/>
      <c r="H356" s="708"/>
      <c r="I356" s="708"/>
      <c r="J356" s="709"/>
      <c r="K356" s="65">
        <f>'CONTENIDO GENERAL'!A51</f>
        <v>4.079999999999998</v>
      </c>
      <c r="L356" s="723"/>
      <c r="M356" s="804"/>
      <c r="N356" s="805"/>
      <c r="O356" s="806"/>
      <c r="P356" s="707"/>
      <c r="Q356" s="708"/>
      <c r="R356" s="708"/>
      <c r="S356" s="708"/>
      <c r="T356" s="709"/>
      <c r="U356" s="7"/>
      <c r="AD356" s="7"/>
      <c r="AE356" s="67"/>
      <c r="AF356" s="67"/>
      <c r="AG356" s="67"/>
      <c r="AH356" s="67"/>
      <c r="AI356" s="67"/>
      <c r="AJ356" s="67"/>
      <c r="AK356" s="67"/>
      <c r="AL356" s="67"/>
      <c r="AM356" s="67"/>
      <c r="AN356" s="67"/>
      <c r="AO356" s="6"/>
      <c r="AP356" s="6"/>
      <c r="AQ356" s="6"/>
      <c r="AR356" s="6"/>
      <c r="AS356" s="6"/>
      <c r="AT356" s="6"/>
      <c r="AU356" s="6"/>
      <c r="AV356" s="6"/>
      <c r="AW356" s="6"/>
      <c r="AX356" s="6"/>
      <c r="AY356" s="67"/>
      <c r="AZ356" s="67"/>
      <c r="BA356" s="67"/>
      <c r="BB356" s="67"/>
      <c r="BC356" s="67"/>
      <c r="BD356" s="67"/>
      <c r="BE356" s="67"/>
      <c r="BF356" s="67"/>
      <c r="BG356" s="67"/>
      <c r="BH356" s="67"/>
    </row>
    <row r="357" spans="11:60" ht="3.75" customHeight="1">
      <c r="K357" s="76"/>
      <c r="L357" s="7"/>
      <c r="M357" s="7"/>
      <c r="N357" s="7"/>
      <c r="O357" s="7"/>
      <c r="P357" s="7"/>
      <c r="Q357" s="7"/>
      <c r="R357" s="7"/>
      <c r="S357" s="7"/>
      <c r="T357" s="111"/>
      <c r="U357" s="7"/>
      <c r="AD357" s="7"/>
      <c r="AE357" s="67"/>
      <c r="AF357" s="67"/>
      <c r="AG357" s="67"/>
      <c r="AH357" s="67"/>
      <c r="AI357" s="67"/>
      <c r="AJ357" s="67"/>
      <c r="AK357" s="67"/>
      <c r="AL357" s="67"/>
      <c r="AM357" s="67"/>
      <c r="AN357" s="67"/>
      <c r="AO357" s="6"/>
      <c r="AP357" s="6"/>
      <c r="AQ357" s="6"/>
      <c r="AR357" s="6"/>
      <c r="AS357" s="6"/>
      <c r="AT357" s="6"/>
      <c r="AU357" s="6"/>
      <c r="AV357" s="6"/>
      <c r="AW357" s="6"/>
      <c r="AX357" s="6"/>
      <c r="AY357" s="67"/>
      <c r="AZ357" s="67"/>
      <c r="BA357" s="67"/>
      <c r="BB357" s="67"/>
      <c r="BC357" s="67"/>
      <c r="BD357" s="67"/>
      <c r="BE357" s="67"/>
      <c r="BF357" s="67"/>
      <c r="BG357" s="67"/>
      <c r="BH357" s="67"/>
    </row>
    <row r="358" spans="1:60" ht="18">
      <c r="A358" s="737" t="s">
        <v>28</v>
      </c>
      <c r="B358" s="738"/>
      <c r="K358" s="737" t="s">
        <v>28</v>
      </c>
      <c r="L358" s="738"/>
      <c r="M358" s="7"/>
      <c r="N358" s="7"/>
      <c r="O358" s="7"/>
      <c r="P358" s="7"/>
      <c r="Q358" s="7"/>
      <c r="R358" s="7"/>
      <c r="S358" s="7"/>
      <c r="T358" s="111"/>
      <c r="U358" s="7"/>
      <c r="AD358" s="7"/>
      <c r="AE358" s="67"/>
      <c r="AF358" s="67"/>
      <c r="AG358" s="67"/>
      <c r="AH358" s="67"/>
      <c r="AI358" s="67"/>
      <c r="AJ358" s="67"/>
      <c r="AK358" s="67"/>
      <c r="AL358" s="67"/>
      <c r="AM358" s="67"/>
      <c r="AN358" s="67"/>
      <c r="AO358" s="6"/>
      <c r="AP358" s="6"/>
      <c r="AQ358" s="6"/>
      <c r="AR358" s="6"/>
      <c r="AS358" s="6"/>
      <c r="AT358" s="6"/>
      <c r="AU358" s="6"/>
      <c r="AV358" s="6"/>
      <c r="AW358" s="6"/>
      <c r="AX358" s="6"/>
      <c r="AY358" s="67"/>
      <c r="AZ358" s="67"/>
      <c r="BA358" s="67"/>
      <c r="BB358" s="67"/>
      <c r="BC358" s="67"/>
      <c r="BD358" s="67"/>
      <c r="BE358" s="67"/>
      <c r="BF358" s="67"/>
      <c r="BG358" s="67"/>
      <c r="BH358" s="67"/>
    </row>
    <row r="359" spans="1:60" ht="33" customHeight="1">
      <c r="A359" s="643" t="s">
        <v>26</v>
      </c>
      <c r="B359" s="643"/>
      <c r="C359" s="643"/>
      <c r="D359" s="52" t="s">
        <v>29</v>
      </c>
      <c r="E359" s="724" t="s">
        <v>14</v>
      </c>
      <c r="F359" s="725"/>
      <c r="G359" s="724" t="s">
        <v>12</v>
      </c>
      <c r="H359" s="725"/>
      <c r="I359" s="635" t="s">
        <v>11</v>
      </c>
      <c r="J359" s="637"/>
      <c r="K359" s="643" t="s">
        <v>26</v>
      </c>
      <c r="L359" s="643"/>
      <c r="M359" s="643"/>
      <c r="N359" s="52" t="s">
        <v>29</v>
      </c>
      <c r="O359" s="724" t="s">
        <v>14</v>
      </c>
      <c r="P359" s="725"/>
      <c r="Q359" s="724" t="s">
        <v>12</v>
      </c>
      <c r="R359" s="725"/>
      <c r="S359" s="643" t="s">
        <v>11</v>
      </c>
      <c r="T359" s="643"/>
      <c r="U359" s="7"/>
      <c r="AD359" s="7"/>
      <c r="AE359" s="67"/>
      <c r="AF359" s="67"/>
      <c r="AG359" s="67"/>
      <c r="AH359" s="67"/>
      <c r="AI359" s="67"/>
      <c r="AJ359" s="67"/>
      <c r="AK359" s="67"/>
      <c r="AL359" s="67"/>
      <c r="AM359" s="67"/>
      <c r="AN359" s="67"/>
      <c r="AO359" s="6"/>
      <c r="AP359" s="6"/>
      <c r="AQ359" s="6"/>
      <c r="AR359" s="6"/>
      <c r="AS359" s="6"/>
      <c r="AT359" s="6"/>
      <c r="AU359" s="6"/>
      <c r="AV359" s="6"/>
      <c r="AW359" s="6"/>
      <c r="AX359" s="6"/>
      <c r="AY359" s="67"/>
      <c r="AZ359" s="67"/>
      <c r="BA359" s="67"/>
      <c r="BB359" s="67"/>
      <c r="BC359" s="67"/>
      <c r="BD359" s="67"/>
      <c r="BE359" s="67"/>
      <c r="BF359" s="67"/>
      <c r="BG359" s="67"/>
      <c r="BH359" s="67"/>
    </row>
    <row r="360" spans="1:60" ht="14.25" customHeight="1">
      <c r="A360" s="692" t="s">
        <v>81</v>
      </c>
      <c r="B360" s="696"/>
      <c r="C360" s="693"/>
      <c r="D360" s="53" t="s">
        <v>43</v>
      </c>
      <c r="E360" s="654"/>
      <c r="F360" s="655"/>
      <c r="G360" s="654"/>
      <c r="H360" s="655"/>
      <c r="I360" s="646">
        <f>I385*0.05</f>
        <v>385.7142857142857</v>
      </c>
      <c r="J360" s="647"/>
      <c r="K360" s="731" t="str">
        <f aca="true" t="shared" si="15" ref="K360:S360">K263</f>
        <v>SOLDADOR ELECTRICO (DIA)</v>
      </c>
      <c r="L360" s="732"/>
      <c r="M360" s="733"/>
      <c r="N360" s="53" t="str">
        <f t="shared" si="15"/>
        <v>Global</v>
      </c>
      <c r="O360" s="654">
        <f t="shared" si="15"/>
        <v>40000</v>
      </c>
      <c r="P360" s="655"/>
      <c r="Q360" s="654">
        <f t="shared" si="15"/>
        <v>0</v>
      </c>
      <c r="R360" s="655"/>
      <c r="S360" s="646">
        <f t="shared" si="15"/>
        <v>2000</v>
      </c>
      <c r="T360" s="647"/>
      <c r="U360" s="7"/>
      <c r="AD360" s="7"/>
      <c r="AE360" s="67"/>
      <c r="AF360" s="67"/>
      <c r="AG360" s="67"/>
      <c r="AH360" s="67"/>
      <c r="AI360" s="67"/>
      <c r="AJ360" s="67"/>
      <c r="AK360" s="67"/>
      <c r="AL360" s="67"/>
      <c r="AM360" s="67"/>
      <c r="AN360" s="67"/>
      <c r="AO360" s="6"/>
      <c r="AP360" s="6"/>
      <c r="AQ360" s="6"/>
      <c r="AR360" s="6"/>
      <c r="AS360" s="6"/>
      <c r="AT360" s="6"/>
      <c r="AU360" s="6"/>
      <c r="AV360" s="6"/>
      <c r="AW360" s="6"/>
      <c r="AX360" s="6"/>
      <c r="AY360" s="67"/>
      <c r="AZ360" s="67"/>
      <c r="BA360" s="67"/>
      <c r="BB360" s="67"/>
      <c r="BC360" s="67"/>
      <c r="BD360" s="67"/>
      <c r="BE360" s="67"/>
      <c r="BF360" s="67"/>
      <c r="BG360" s="67"/>
      <c r="BH360" s="67"/>
    </row>
    <row r="361" spans="1:60" ht="14.25" customHeight="1">
      <c r="A361" s="818" t="s">
        <v>307</v>
      </c>
      <c r="B361" s="648"/>
      <c r="C361" s="648"/>
      <c r="D361" s="149" t="s">
        <v>102</v>
      </c>
      <c r="E361" s="692">
        <f>EQUIPO!D13</f>
        <v>30000</v>
      </c>
      <c r="F361" s="693"/>
      <c r="G361" s="648">
        <f>I361/E361</f>
        <v>0.01</v>
      </c>
      <c r="H361" s="648"/>
      <c r="I361" s="646">
        <v>300</v>
      </c>
      <c r="J361" s="756"/>
      <c r="K361" s="731" t="s">
        <v>82</v>
      </c>
      <c r="L361" s="732"/>
      <c r="M361" s="733"/>
      <c r="N361" s="53" t="s">
        <v>43</v>
      </c>
      <c r="O361" s="654">
        <f>'$MATERIALES'!C106</f>
        <v>0</v>
      </c>
      <c r="P361" s="655"/>
      <c r="Q361" s="648"/>
      <c r="R361" s="648"/>
      <c r="S361" s="646">
        <f>0.05*S385</f>
        <v>1260</v>
      </c>
      <c r="T361" s="647"/>
      <c r="U361" s="7"/>
      <c r="AD361" s="7"/>
      <c r="AE361" s="67"/>
      <c r="AF361" s="67"/>
      <c r="AG361" s="67"/>
      <c r="AH361" s="67"/>
      <c r="AI361" s="67"/>
      <c r="AJ361" s="67"/>
      <c r="AK361" s="67"/>
      <c r="AL361" s="67"/>
      <c r="AM361" s="67"/>
      <c r="AN361" s="67"/>
      <c r="AO361" s="6"/>
      <c r="AP361" s="6"/>
      <c r="AQ361" s="6"/>
      <c r="AR361" s="6"/>
      <c r="AS361" s="6"/>
      <c r="AT361" s="6"/>
      <c r="AU361" s="6"/>
      <c r="AV361" s="6"/>
      <c r="AW361" s="6"/>
      <c r="AX361" s="6"/>
      <c r="AY361" s="67"/>
      <c r="AZ361" s="67"/>
      <c r="BA361" s="67"/>
      <c r="BB361" s="67"/>
      <c r="BC361" s="67"/>
      <c r="BD361" s="67"/>
      <c r="BE361" s="67"/>
      <c r="BF361" s="67"/>
      <c r="BG361" s="67"/>
      <c r="BH361" s="67"/>
    </row>
    <row r="362" spans="7:60" ht="14.25" customHeight="1">
      <c r="G362" s="632" t="s">
        <v>13</v>
      </c>
      <c r="H362" s="632"/>
      <c r="I362" s="688">
        <f>SUM(I360:J361)</f>
        <v>685.7142857142858</v>
      </c>
      <c r="J362" s="689"/>
      <c r="K362" s="76"/>
      <c r="L362" s="7"/>
      <c r="M362" s="7"/>
      <c r="N362" s="7"/>
      <c r="O362" s="7"/>
      <c r="P362" s="7"/>
      <c r="Q362" s="632" t="s">
        <v>13</v>
      </c>
      <c r="R362" s="632"/>
      <c r="S362" s="638">
        <f>SUM(S360:T361)</f>
        <v>3260</v>
      </c>
      <c r="T362" s="639"/>
      <c r="U362" s="7"/>
      <c r="AD362" s="7"/>
      <c r="AE362" s="67"/>
      <c r="AF362" s="67"/>
      <c r="AG362" s="67"/>
      <c r="AH362" s="67"/>
      <c r="AI362" s="67"/>
      <c r="AJ362" s="67"/>
      <c r="AK362" s="67"/>
      <c r="AL362" s="67"/>
      <c r="AM362" s="67"/>
      <c r="AN362" s="67"/>
      <c r="AO362" s="6"/>
      <c r="AP362" s="6"/>
      <c r="AQ362" s="6"/>
      <c r="AR362" s="6"/>
      <c r="AS362" s="6"/>
      <c r="AT362" s="6"/>
      <c r="AU362" s="6"/>
      <c r="AV362" s="6"/>
      <c r="AW362" s="6"/>
      <c r="AX362" s="6"/>
      <c r="AY362" s="67"/>
      <c r="AZ362" s="67"/>
      <c r="BA362" s="67"/>
      <c r="BB362" s="67"/>
      <c r="BC362" s="67"/>
      <c r="BD362" s="67"/>
      <c r="BE362" s="67"/>
      <c r="BF362" s="67"/>
      <c r="BG362" s="67"/>
      <c r="BH362" s="67"/>
    </row>
    <row r="363" spans="11:60" ht="6" customHeight="1">
      <c r="K363" s="76"/>
      <c r="L363" s="7"/>
      <c r="M363" s="7"/>
      <c r="N363" s="7"/>
      <c r="O363" s="7"/>
      <c r="P363" s="7"/>
      <c r="Q363" s="7"/>
      <c r="R363" s="7"/>
      <c r="S363" s="7"/>
      <c r="T363" s="111"/>
      <c r="U363" s="7"/>
      <c r="AD363" s="7"/>
      <c r="AE363" s="67"/>
      <c r="AF363" s="67"/>
      <c r="AG363" s="67"/>
      <c r="AH363" s="67"/>
      <c r="AI363" s="67"/>
      <c r="AJ363" s="67"/>
      <c r="AK363" s="67"/>
      <c r="AL363" s="67"/>
      <c r="AM363" s="67"/>
      <c r="AN363" s="67"/>
      <c r="AO363" s="6"/>
      <c r="AP363" s="6"/>
      <c r="AQ363" s="6"/>
      <c r="AR363" s="6"/>
      <c r="AS363" s="6"/>
      <c r="AT363" s="6"/>
      <c r="AU363" s="6"/>
      <c r="AV363" s="6"/>
      <c r="AW363" s="6"/>
      <c r="AX363" s="6"/>
      <c r="AY363" s="67"/>
      <c r="AZ363" s="67"/>
      <c r="BA363" s="67"/>
      <c r="BB363" s="67"/>
      <c r="BC363" s="67"/>
      <c r="BD363" s="67"/>
      <c r="BE363" s="67"/>
      <c r="BF363" s="67"/>
      <c r="BG363" s="67"/>
      <c r="BH363" s="67"/>
    </row>
    <row r="364" spans="1:60" ht="15.75" customHeight="1">
      <c r="A364" s="81" t="s">
        <v>30</v>
      </c>
      <c r="K364" s="81" t="s">
        <v>30</v>
      </c>
      <c r="L364" s="7"/>
      <c r="M364" s="7"/>
      <c r="N364" s="7"/>
      <c r="O364" s="7"/>
      <c r="P364" s="7"/>
      <c r="Q364" s="7"/>
      <c r="R364" s="7"/>
      <c r="S364" s="7"/>
      <c r="T364" s="111"/>
      <c r="U364" s="7"/>
      <c r="AD364" s="7"/>
      <c r="AE364" s="67"/>
      <c r="AF364" s="67"/>
      <c r="AG364" s="67"/>
      <c r="AH364" s="67"/>
      <c r="AI364" s="67"/>
      <c r="AJ364" s="67"/>
      <c r="AK364" s="67"/>
      <c r="AL364" s="67"/>
      <c r="AM364" s="67"/>
      <c r="AN364" s="67"/>
      <c r="AO364" s="6"/>
      <c r="AP364" s="6"/>
      <c r="AQ364" s="6"/>
      <c r="AR364" s="6"/>
      <c r="AS364" s="6"/>
      <c r="AT364" s="6"/>
      <c r="AU364" s="6"/>
      <c r="AV364" s="6"/>
      <c r="AW364" s="6"/>
      <c r="AX364" s="6"/>
      <c r="AY364" s="67"/>
      <c r="AZ364" s="67"/>
      <c r="BA364" s="67"/>
      <c r="BB364" s="67"/>
      <c r="BC364" s="67"/>
      <c r="BD364" s="67"/>
      <c r="BE364" s="67"/>
      <c r="BF364" s="67"/>
      <c r="BG364" s="67"/>
      <c r="BH364" s="67"/>
    </row>
    <row r="365" spans="1:60" ht="15.75" customHeight="1">
      <c r="A365" s="635" t="s">
        <v>26</v>
      </c>
      <c r="B365" s="636"/>
      <c r="C365" s="637"/>
      <c r="D365" s="724" t="s">
        <v>2</v>
      </c>
      <c r="E365" s="725"/>
      <c r="F365" s="3" t="s">
        <v>0</v>
      </c>
      <c r="G365" s="724" t="s">
        <v>15</v>
      </c>
      <c r="H365" s="725"/>
      <c r="I365" s="754" t="s">
        <v>11</v>
      </c>
      <c r="J365" s="755"/>
      <c r="K365" s="635" t="s">
        <v>26</v>
      </c>
      <c r="L365" s="636"/>
      <c r="M365" s="637"/>
      <c r="N365" s="724" t="s">
        <v>2</v>
      </c>
      <c r="O365" s="725"/>
      <c r="P365" s="3" t="s">
        <v>0</v>
      </c>
      <c r="Q365" s="724" t="s">
        <v>15</v>
      </c>
      <c r="R365" s="725"/>
      <c r="S365" s="635" t="s">
        <v>11</v>
      </c>
      <c r="T365" s="637"/>
      <c r="U365" s="7"/>
      <c r="AD365" s="7"/>
      <c r="AE365" s="67"/>
      <c r="AF365" s="67"/>
      <c r="AG365" s="67"/>
      <c r="AH365" s="67"/>
      <c r="AI365" s="67"/>
      <c r="AJ365" s="67"/>
      <c r="AK365" s="67"/>
      <c r="AL365" s="67"/>
      <c r="AM365" s="67"/>
      <c r="AN365" s="67"/>
      <c r="AO365" s="6"/>
      <c r="AP365" s="6"/>
      <c r="AQ365" s="6"/>
      <c r="AR365" s="6"/>
      <c r="AS365" s="6"/>
      <c r="AT365" s="6"/>
      <c r="AU365" s="6"/>
      <c r="AV365" s="6"/>
      <c r="AW365" s="6"/>
      <c r="AX365" s="6"/>
      <c r="AY365" s="67"/>
      <c r="AZ365" s="67"/>
      <c r="BA365" s="67"/>
      <c r="BB365" s="67"/>
      <c r="BC365" s="67"/>
      <c r="BD365" s="67"/>
      <c r="BE365" s="67"/>
      <c r="BF365" s="67"/>
      <c r="BG365" s="67"/>
      <c r="BH365" s="67"/>
    </row>
    <row r="366" spans="1:60" ht="14.25" customHeight="1">
      <c r="A366" s="632"/>
      <c r="B366" s="632"/>
      <c r="C366" s="632"/>
      <c r="D366" s="679"/>
      <c r="E366" s="653"/>
      <c r="F366" s="50"/>
      <c r="G366" s="632"/>
      <c r="H366" s="632"/>
      <c r="I366" s="688"/>
      <c r="J366" s="689"/>
      <c r="K366" s="649" t="s">
        <v>336</v>
      </c>
      <c r="L366" s="650"/>
      <c r="M366" s="651"/>
      <c r="N366" s="652" t="s">
        <v>2</v>
      </c>
      <c r="O366" s="653"/>
      <c r="P366" s="53">
        <v>5</v>
      </c>
      <c r="Q366" s="673">
        <v>5500</v>
      </c>
      <c r="R366" s="673"/>
      <c r="S366" s="638">
        <f>P366*Q366</f>
        <v>27500</v>
      </c>
      <c r="T366" s="639"/>
      <c r="U366" s="7"/>
      <c r="AD366" s="7"/>
      <c r="AE366" s="67"/>
      <c r="AF366" s="67"/>
      <c r="AG366" s="67"/>
      <c r="AH366" s="67"/>
      <c r="AI366" s="67"/>
      <c r="AJ366" s="67"/>
      <c r="AK366" s="67"/>
      <c r="AL366" s="67"/>
      <c r="AM366" s="67"/>
      <c r="AN366" s="67"/>
      <c r="AO366" s="6"/>
      <c r="AP366" s="6"/>
      <c r="AQ366" s="6"/>
      <c r="AR366" s="6"/>
      <c r="AS366" s="6"/>
      <c r="AT366" s="6"/>
      <c r="AU366" s="6"/>
      <c r="AV366" s="6"/>
      <c r="AW366" s="6"/>
      <c r="AX366" s="6"/>
      <c r="AY366" s="67"/>
      <c r="AZ366" s="67"/>
      <c r="BA366" s="67"/>
      <c r="BB366" s="67"/>
      <c r="BC366" s="67"/>
      <c r="BD366" s="67"/>
      <c r="BE366" s="67"/>
      <c r="BF366" s="67"/>
      <c r="BG366" s="67"/>
      <c r="BH366" s="67"/>
    </row>
    <row r="367" spans="1:60" ht="14.25" customHeight="1">
      <c r="A367" s="632"/>
      <c r="B367" s="632"/>
      <c r="C367" s="632"/>
      <c r="D367" s="679"/>
      <c r="E367" s="653"/>
      <c r="F367" s="50"/>
      <c r="G367" s="632"/>
      <c r="H367" s="632"/>
      <c r="I367" s="688"/>
      <c r="J367" s="689"/>
      <c r="K367" s="677" t="str">
        <f>'$MATERIALES'!A92</f>
        <v>TUBO METALICO 2"</v>
      </c>
      <c r="L367" s="650"/>
      <c r="M367" s="651"/>
      <c r="N367" s="652" t="s">
        <v>154</v>
      </c>
      <c r="O367" s="653"/>
      <c r="P367" s="53">
        <v>43.61</v>
      </c>
      <c r="Q367" s="673">
        <f>'$MATERIALES'!C92</f>
        <v>2500</v>
      </c>
      <c r="R367" s="673"/>
      <c r="S367" s="638">
        <f>P367*Q367</f>
        <v>109025</v>
      </c>
      <c r="T367" s="639"/>
      <c r="U367" s="7"/>
      <c r="AD367" s="7"/>
      <c r="AE367" s="67"/>
      <c r="AF367" s="67"/>
      <c r="AG367" s="67"/>
      <c r="AH367" s="67"/>
      <c r="AI367" s="67"/>
      <c r="AJ367" s="67"/>
      <c r="AK367" s="67"/>
      <c r="AL367" s="67"/>
      <c r="AM367" s="67"/>
      <c r="AN367" s="67"/>
      <c r="AO367" s="6"/>
      <c r="AP367" s="6"/>
      <c r="AQ367" s="6"/>
      <c r="AR367" s="6"/>
      <c r="AS367" s="6"/>
      <c r="AT367" s="6"/>
      <c r="AU367" s="6"/>
      <c r="AV367" s="6"/>
      <c r="AW367" s="6"/>
      <c r="AX367" s="6"/>
      <c r="AY367" s="67"/>
      <c r="AZ367" s="67"/>
      <c r="BA367" s="67"/>
      <c r="BB367" s="67"/>
      <c r="BC367" s="67"/>
      <c r="BD367" s="67"/>
      <c r="BE367" s="67"/>
      <c r="BF367" s="67"/>
      <c r="BG367" s="67"/>
      <c r="BH367" s="67"/>
    </row>
    <row r="368" spans="1:60" ht="14.25" customHeight="1">
      <c r="A368" s="632"/>
      <c r="B368" s="632"/>
      <c r="C368" s="632"/>
      <c r="D368" s="679"/>
      <c r="E368" s="653"/>
      <c r="F368" s="50"/>
      <c r="G368" s="632"/>
      <c r="H368" s="632"/>
      <c r="I368" s="688"/>
      <c r="J368" s="689"/>
      <c r="K368" s="677" t="str">
        <f>K270</f>
        <v>SOLDADURA 6011 X 1/8"</v>
      </c>
      <c r="L368" s="650"/>
      <c r="M368" s="651"/>
      <c r="N368" s="679" t="str">
        <f>N270</f>
        <v>KLG</v>
      </c>
      <c r="O368" s="653"/>
      <c r="P368" s="53">
        <v>0.06</v>
      </c>
      <c r="Q368" s="673">
        <f>Q270</f>
        <v>13000</v>
      </c>
      <c r="R368" s="673"/>
      <c r="S368" s="638">
        <f>P368*Q368</f>
        <v>780</v>
      </c>
      <c r="T368" s="639"/>
      <c r="U368" s="7"/>
      <c r="AD368" s="7"/>
      <c r="AE368" s="67"/>
      <c r="AF368" s="67"/>
      <c r="AG368" s="67"/>
      <c r="AH368" s="67"/>
      <c r="AI368" s="67"/>
      <c r="AJ368" s="67"/>
      <c r="AK368" s="67"/>
      <c r="AL368" s="67"/>
      <c r="AM368" s="67"/>
      <c r="AN368" s="67"/>
      <c r="AO368" s="6"/>
      <c r="AP368" s="6"/>
      <c r="AQ368" s="6"/>
      <c r="AR368" s="6"/>
      <c r="AS368" s="6"/>
      <c r="AT368" s="6"/>
      <c r="AU368" s="6"/>
      <c r="AV368" s="6"/>
      <c r="AW368" s="6"/>
      <c r="AX368" s="6"/>
      <c r="AY368" s="67"/>
      <c r="AZ368" s="67"/>
      <c r="BA368" s="67"/>
      <c r="BB368" s="67"/>
      <c r="BC368" s="67"/>
      <c r="BD368" s="67"/>
      <c r="BE368" s="67"/>
      <c r="BF368" s="67"/>
      <c r="BG368" s="67"/>
      <c r="BH368" s="67"/>
    </row>
    <row r="369" spans="1:60" ht="14.25" customHeight="1">
      <c r="A369" s="632"/>
      <c r="B369" s="632"/>
      <c r="C369" s="632"/>
      <c r="D369" s="679"/>
      <c r="E369" s="653"/>
      <c r="F369" s="50"/>
      <c r="G369" s="632"/>
      <c r="H369" s="632"/>
      <c r="I369" s="688"/>
      <c r="J369" s="689"/>
      <c r="K369" s="677" t="str">
        <f>'$MATERIALES'!$A$101</f>
        <v>Platina hierro </v>
      </c>
      <c r="L369" s="650"/>
      <c r="M369" s="651"/>
      <c r="N369" s="679" t="str">
        <f>'$MATERIALES'!$B$101</f>
        <v>kg</v>
      </c>
      <c r="O369" s="653"/>
      <c r="P369" s="53">
        <v>5.51</v>
      </c>
      <c r="Q369" s="673">
        <f>'$MATERIALES'!$C$101</f>
        <v>3000</v>
      </c>
      <c r="R369" s="673"/>
      <c r="S369" s="638">
        <f>P369*Q369</f>
        <v>16530</v>
      </c>
      <c r="T369" s="639"/>
      <c r="U369" s="7"/>
      <c r="AD369" s="7"/>
      <c r="AE369" s="67"/>
      <c r="AF369" s="67"/>
      <c r="AG369" s="67"/>
      <c r="AH369" s="67"/>
      <c r="AI369" s="67"/>
      <c r="AJ369" s="67"/>
      <c r="AK369" s="67"/>
      <c r="AL369" s="67"/>
      <c r="AM369" s="67"/>
      <c r="AN369" s="67"/>
      <c r="AO369" s="6"/>
      <c r="AP369" s="6"/>
      <c r="AQ369" s="6"/>
      <c r="AR369" s="6"/>
      <c r="AS369" s="6"/>
      <c r="AT369" s="6"/>
      <c r="AU369" s="6"/>
      <c r="AV369" s="6"/>
      <c r="AW369" s="6"/>
      <c r="AX369" s="6"/>
      <c r="AY369" s="67"/>
      <c r="AZ369" s="67"/>
      <c r="BA369" s="67"/>
      <c r="BB369" s="67"/>
      <c r="BC369" s="67"/>
      <c r="BD369" s="67"/>
      <c r="BE369" s="67"/>
      <c r="BF369" s="67"/>
      <c r="BG369" s="67"/>
      <c r="BH369" s="67"/>
    </row>
    <row r="370" spans="1:60" ht="14.25" customHeight="1">
      <c r="A370" s="632"/>
      <c r="B370" s="632"/>
      <c r="C370" s="632"/>
      <c r="D370" s="679"/>
      <c r="E370" s="653"/>
      <c r="F370" s="50"/>
      <c r="G370" s="632"/>
      <c r="H370" s="632"/>
      <c r="I370" s="688"/>
      <c r="J370" s="689"/>
      <c r="K370" s="677"/>
      <c r="L370" s="650"/>
      <c r="M370" s="651"/>
      <c r="N370" s="679"/>
      <c r="O370" s="653"/>
      <c r="P370" s="127"/>
      <c r="Q370" s="673"/>
      <c r="R370" s="673"/>
      <c r="S370" s="638"/>
      <c r="T370" s="639"/>
      <c r="U370" s="7"/>
      <c r="AD370" s="7"/>
      <c r="AE370" s="67"/>
      <c r="AF370" s="67"/>
      <c r="AG370" s="67"/>
      <c r="AH370" s="67"/>
      <c r="AI370" s="67"/>
      <c r="AJ370" s="67"/>
      <c r="AK370" s="67"/>
      <c r="AL370" s="67"/>
      <c r="AM370" s="67"/>
      <c r="AN370" s="67"/>
      <c r="AO370" s="6"/>
      <c r="AP370" s="6"/>
      <c r="AQ370" s="6"/>
      <c r="AR370" s="6"/>
      <c r="AS370" s="6"/>
      <c r="AT370" s="6"/>
      <c r="AU370" s="6"/>
      <c r="AV370" s="6"/>
      <c r="AW370" s="6"/>
      <c r="AX370" s="6"/>
      <c r="AY370" s="67"/>
      <c r="AZ370" s="67"/>
      <c r="BA370" s="67"/>
      <c r="BB370" s="67"/>
      <c r="BC370" s="67"/>
      <c r="BD370" s="67"/>
      <c r="BE370" s="67"/>
      <c r="BF370" s="67"/>
      <c r="BG370" s="67"/>
      <c r="BH370" s="67"/>
    </row>
    <row r="371" spans="1:60" ht="14.25" customHeight="1">
      <c r="A371" s="632"/>
      <c r="B371" s="632"/>
      <c r="C371" s="632"/>
      <c r="D371" s="679"/>
      <c r="E371" s="653"/>
      <c r="F371" s="50"/>
      <c r="G371" s="632"/>
      <c r="H371" s="632"/>
      <c r="I371" s="688"/>
      <c r="J371" s="689"/>
      <c r="K371" s="677"/>
      <c r="L371" s="650"/>
      <c r="M371" s="651"/>
      <c r="N371" s="679"/>
      <c r="O371" s="653"/>
      <c r="P371" s="129"/>
      <c r="Q371" s="673"/>
      <c r="R371" s="673"/>
      <c r="S371" s="638"/>
      <c r="T371" s="639"/>
      <c r="U371" s="7"/>
      <c r="AD371" s="7"/>
      <c r="AE371" s="67"/>
      <c r="AF371" s="67"/>
      <c r="AG371" s="67"/>
      <c r="AH371" s="67"/>
      <c r="AI371" s="67"/>
      <c r="AJ371" s="67"/>
      <c r="AK371" s="67"/>
      <c r="AL371" s="67"/>
      <c r="AM371" s="67"/>
      <c r="AN371" s="67"/>
      <c r="AO371" s="6"/>
      <c r="AP371" s="6"/>
      <c r="AQ371" s="6"/>
      <c r="AR371" s="6"/>
      <c r="AS371" s="6"/>
      <c r="AT371" s="6"/>
      <c r="AU371" s="6"/>
      <c r="AV371" s="6"/>
      <c r="AW371" s="6"/>
      <c r="AX371" s="6"/>
      <c r="AY371" s="67"/>
      <c r="AZ371" s="67"/>
      <c r="BA371" s="67"/>
      <c r="BB371" s="67"/>
      <c r="BC371" s="67"/>
      <c r="BD371" s="67"/>
      <c r="BE371" s="67"/>
      <c r="BF371" s="67"/>
      <c r="BG371" s="67"/>
      <c r="BH371" s="67"/>
    </row>
    <row r="372" spans="7:60" ht="14.25" customHeight="1">
      <c r="G372" s="632" t="s">
        <v>13</v>
      </c>
      <c r="H372" s="632"/>
      <c r="I372" s="688">
        <f>SUM(I366:J371)</f>
        <v>0</v>
      </c>
      <c r="J372" s="689"/>
      <c r="K372" s="76"/>
      <c r="L372" s="7"/>
      <c r="M372" s="7"/>
      <c r="N372" s="7"/>
      <c r="O372" s="7"/>
      <c r="P372" s="7"/>
      <c r="Q372" s="632" t="s">
        <v>13</v>
      </c>
      <c r="R372" s="632"/>
      <c r="S372" s="638">
        <f>SUM(S366:T371)</f>
        <v>153835</v>
      </c>
      <c r="T372" s="639"/>
      <c r="U372" s="7"/>
      <c r="AD372" s="7"/>
      <c r="AE372" s="67"/>
      <c r="AF372" s="67"/>
      <c r="AG372" s="67"/>
      <c r="AH372" s="67"/>
      <c r="AI372" s="67"/>
      <c r="AJ372" s="67"/>
      <c r="AK372" s="67"/>
      <c r="AL372" s="67"/>
      <c r="AM372" s="67"/>
      <c r="AN372" s="67"/>
      <c r="AO372" s="6"/>
      <c r="AP372" s="6"/>
      <c r="AQ372" s="6"/>
      <c r="AR372" s="6"/>
      <c r="AS372" s="6"/>
      <c r="AT372" s="6"/>
      <c r="AU372" s="6"/>
      <c r="AV372" s="6"/>
      <c r="AW372" s="6"/>
      <c r="AX372" s="6"/>
      <c r="AY372" s="67"/>
      <c r="AZ372" s="67"/>
      <c r="BA372" s="67"/>
      <c r="BB372" s="67"/>
      <c r="BC372" s="67"/>
      <c r="BD372" s="67"/>
      <c r="BE372" s="67"/>
      <c r="BF372" s="67"/>
      <c r="BG372" s="67"/>
      <c r="BH372" s="67"/>
    </row>
    <row r="373" spans="7:60" ht="5.25" customHeight="1">
      <c r="G373" s="51"/>
      <c r="H373" s="51"/>
      <c r="I373" s="42"/>
      <c r="J373" s="84"/>
      <c r="K373" s="76"/>
      <c r="L373" s="7"/>
      <c r="M373" s="7"/>
      <c r="N373" s="7"/>
      <c r="O373" s="7"/>
      <c r="P373" s="7"/>
      <c r="Q373" s="51"/>
      <c r="R373" s="51"/>
      <c r="S373" s="9"/>
      <c r="T373" s="112"/>
      <c r="U373" s="7"/>
      <c r="AD373" s="7"/>
      <c r="AE373" s="67"/>
      <c r="AF373" s="67"/>
      <c r="AG373" s="67"/>
      <c r="AH373" s="67"/>
      <c r="AI373" s="67"/>
      <c r="AJ373" s="67"/>
      <c r="AK373" s="67"/>
      <c r="AL373" s="67"/>
      <c r="AM373" s="67"/>
      <c r="AN373" s="67"/>
      <c r="AO373" s="6"/>
      <c r="AP373" s="6"/>
      <c r="AQ373" s="6"/>
      <c r="AR373" s="6"/>
      <c r="AS373" s="6"/>
      <c r="AT373" s="6"/>
      <c r="AU373" s="6"/>
      <c r="AV373" s="6"/>
      <c r="AW373" s="6"/>
      <c r="AX373" s="6"/>
      <c r="AY373" s="67"/>
      <c r="AZ373" s="67"/>
      <c r="BA373" s="67"/>
      <c r="BB373" s="67"/>
      <c r="BC373" s="67"/>
      <c r="BD373" s="67"/>
      <c r="BE373" s="67"/>
      <c r="BF373" s="67"/>
      <c r="BG373" s="67"/>
      <c r="BH373" s="67"/>
    </row>
    <row r="374" spans="1:60" ht="18">
      <c r="A374" s="81" t="s">
        <v>31</v>
      </c>
      <c r="B374" s="82"/>
      <c r="G374" s="51"/>
      <c r="H374" s="51"/>
      <c r="I374" s="42"/>
      <c r="J374" s="84"/>
      <c r="K374" s="81" t="s">
        <v>31</v>
      </c>
      <c r="L374" s="82"/>
      <c r="M374" s="7"/>
      <c r="N374" s="7"/>
      <c r="O374" s="7"/>
      <c r="P374" s="7"/>
      <c r="Q374" s="51"/>
      <c r="R374" s="51"/>
      <c r="S374" s="9"/>
      <c r="T374" s="112"/>
      <c r="U374" s="7"/>
      <c r="AD374" s="7"/>
      <c r="AE374" s="67"/>
      <c r="AF374" s="67"/>
      <c r="AG374" s="67"/>
      <c r="AH374" s="67"/>
      <c r="AI374" s="67"/>
      <c r="AJ374" s="67"/>
      <c r="AK374" s="67"/>
      <c r="AL374" s="67"/>
      <c r="AM374" s="67"/>
      <c r="AN374" s="67"/>
      <c r="AO374" s="6"/>
      <c r="AP374" s="6"/>
      <c r="AQ374" s="6"/>
      <c r="AR374" s="6"/>
      <c r="AS374" s="6"/>
      <c r="AT374" s="6"/>
      <c r="AU374" s="6"/>
      <c r="AV374" s="6"/>
      <c r="AW374" s="6"/>
      <c r="AX374" s="6"/>
      <c r="AY374" s="67"/>
      <c r="AZ374" s="67"/>
      <c r="BA374" s="67"/>
      <c r="BB374" s="67"/>
      <c r="BC374" s="67"/>
      <c r="BD374" s="67"/>
      <c r="BE374" s="67"/>
      <c r="BF374" s="67"/>
      <c r="BG374" s="67"/>
      <c r="BH374" s="67"/>
    </row>
    <row r="375" spans="1:60" ht="14.25" customHeight="1">
      <c r="A375" s="643" t="s">
        <v>27</v>
      </c>
      <c r="B375" s="643"/>
      <c r="C375" s="52" t="s">
        <v>32</v>
      </c>
      <c r="D375" s="52" t="s">
        <v>33</v>
      </c>
      <c r="E375" s="643" t="s">
        <v>34</v>
      </c>
      <c r="F375" s="643"/>
      <c r="G375" s="643" t="s">
        <v>35</v>
      </c>
      <c r="H375" s="643"/>
      <c r="I375" s="676" t="s">
        <v>11</v>
      </c>
      <c r="J375" s="676"/>
      <c r="K375" s="643" t="s">
        <v>27</v>
      </c>
      <c r="L375" s="643"/>
      <c r="M375" s="52" t="s">
        <v>32</v>
      </c>
      <c r="N375" s="52" t="s">
        <v>33</v>
      </c>
      <c r="O375" s="643" t="s">
        <v>34</v>
      </c>
      <c r="P375" s="643"/>
      <c r="Q375" s="643" t="s">
        <v>35</v>
      </c>
      <c r="R375" s="643"/>
      <c r="S375" s="634" t="s">
        <v>11</v>
      </c>
      <c r="T375" s="634"/>
      <c r="U375" s="7"/>
      <c r="AD375" s="7"/>
      <c r="AE375" s="67"/>
      <c r="AF375" s="67"/>
      <c r="AG375" s="67"/>
      <c r="AH375" s="67"/>
      <c r="AI375" s="67"/>
      <c r="AJ375" s="67"/>
      <c r="AK375" s="67"/>
      <c r="AL375" s="67"/>
      <c r="AM375" s="67"/>
      <c r="AN375" s="67"/>
      <c r="AO375" s="6"/>
      <c r="AP375" s="6"/>
      <c r="AQ375" s="6"/>
      <c r="AR375" s="6"/>
      <c r="AS375" s="6"/>
      <c r="AT375" s="6"/>
      <c r="AU375" s="6"/>
      <c r="AV375" s="6"/>
      <c r="AW375" s="6"/>
      <c r="AX375" s="6"/>
      <c r="AY375" s="67"/>
      <c r="AZ375" s="67"/>
      <c r="BA375" s="67"/>
      <c r="BB375" s="67"/>
      <c r="BC375" s="67"/>
      <c r="BD375" s="67"/>
      <c r="BE375" s="67"/>
      <c r="BF375" s="67"/>
      <c r="BG375" s="67"/>
      <c r="BH375" s="67"/>
    </row>
    <row r="376" spans="1:60" ht="14.25" customHeight="1">
      <c r="A376" s="632"/>
      <c r="B376" s="632"/>
      <c r="C376" s="5"/>
      <c r="D376" s="5"/>
      <c r="E376" s="632"/>
      <c r="F376" s="632"/>
      <c r="G376" s="632"/>
      <c r="H376" s="632"/>
      <c r="I376" s="668"/>
      <c r="J376" s="668"/>
      <c r="K376" s="632"/>
      <c r="L376" s="632"/>
      <c r="M376" s="5"/>
      <c r="N376" s="5"/>
      <c r="O376" s="632"/>
      <c r="P376" s="632"/>
      <c r="Q376" s="632"/>
      <c r="R376" s="632"/>
      <c r="S376" s="657"/>
      <c r="T376" s="657"/>
      <c r="U376" s="7"/>
      <c r="AD376" s="7"/>
      <c r="AE376" s="67"/>
      <c r="AF376" s="67"/>
      <c r="AG376" s="67"/>
      <c r="AH376" s="67"/>
      <c r="AI376" s="67"/>
      <c r="AJ376" s="67"/>
      <c r="AK376" s="67"/>
      <c r="AL376" s="67"/>
      <c r="AM376" s="67"/>
      <c r="AN376" s="67"/>
      <c r="AO376" s="6"/>
      <c r="AP376" s="6"/>
      <c r="AQ376" s="6"/>
      <c r="AR376" s="6"/>
      <c r="AS376" s="6"/>
      <c r="AT376" s="6"/>
      <c r="AU376" s="6"/>
      <c r="AV376" s="6"/>
      <c r="AW376" s="6"/>
      <c r="AX376" s="6"/>
      <c r="AY376" s="67"/>
      <c r="AZ376" s="67"/>
      <c r="BA376" s="67"/>
      <c r="BB376" s="67"/>
      <c r="BC376" s="67"/>
      <c r="BD376" s="67"/>
      <c r="BE376" s="67"/>
      <c r="BF376" s="67"/>
      <c r="BG376" s="67"/>
      <c r="BH376" s="67"/>
    </row>
    <row r="377" spans="1:60" ht="14.25" customHeight="1">
      <c r="A377" s="632"/>
      <c r="B377" s="632"/>
      <c r="C377" s="5"/>
      <c r="D377" s="5"/>
      <c r="E377" s="632"/>
      <c r="F377" s="632"/>
      <c r="G377" s="632"/>
      <c r="H377" s="632"/>
      <c r="I377" s="668"/>
      <c r="J377" s="668"/>
      <c r="K377" s="632"/>
      <c r="L377" s="632"/>
      <c r="M377" s="5"/>
      <c r="N377" s="5"/>
      <c r="O377" s="632"/>
      <c r="P377" s="632"/>
      <c r="Q377" s="632"/>
      <c r="R377" s="632"/>
      <c r="S377" s="657"/>
      <c r="T377" s="657"/>
      <c r="U377" s="7"/>
      <c r="AD377" s="7"/>
      <c r="AE377" s="67"/>
      <c r="AF377" s="67"/>
      <c r="AG377" s="67"/>
      <c r="AH377" s="67"/>
      <c r="AI377" s="67"/>
      <c r="AJ377" s="67"/>
      <c r="AK377" s="67"/>
      <c r="AL377" s="67"/>
      <c r="AM377" s="67"/>
      <c r="AN377" s="67"/>
      <c r="AO377" s="6"/>
      <c r="AP377" s="6"/>
      <c r="AQ377" s="6"/>
      <c r="AR377" s="6"/>
      <c r="AS377" s="6"/>
      <c r="AT377" s="6"/>
      <c r="AU377" s="6"/>
      <c r="AV377" s="6"/>
      <c r="AW377" s="6"/>
      <c r="AX377" s="6"/>
      <c r="AY377" s="67"/>
      <c r="AZ377" s="67"/>
      <c r="BA377" s="67"/>
      <c r="BB377" s="67"/>
      <c r="BC377" s="67"/>
      <c r="BD377" s="67"/>
      <c r="BE377" s="67"/>
      <c r="BF377" s="67"/>
      <c r="BG377" s="67"/>
      <c r="BH377" s="67"/>
    </row>
    <row r="378" spans="1:60" ht="14.25" customHeight="1">
      <c r="A378" s="632"/>
      <c r="B378" s="632"/>
      <c r="C378" s="5"/>
      <c r="D378" s="5"/>
      <c r="E378" s="632"/>
      <c r="F378" s="632"/>
      <c r="G378" s="632"/>
      <c r="H378" s="632"/>
      <c r="I378" s="668"/>
      <c r="J378" s="668"/>
      <c r="K378" s="632"/>
      <c r="L378" s="632"/>
      <c r="M378" s="5"/>
      <c r="N378" s="5"/>
      <c r="O378" s="632"/>
      <c r="P378" s="632"/>
      <c r="Q378" s="632"/>
      <c r="R378" s="632"/>
      <c r="S378" s="657"/>
      <c r="T378" s="657"/>
      <c r="U378" s="7"/>
      <c r="AD378" s="7"/>
      <c r="AE378" s="67"/>
      <c r="AF378" s="67"/>
      <c r="AG378" s="67"/>
      <c r="AH378" s="67"/>
      <c r="AI378" s="67"/>
      <c r="AJ378" s="67"/>
      <c r="AK378" s="67"/>
      <c r="AL378" s="67"/>
      <c r="AM378" s="67"/>
      <c r="AN378" s="67"/>
      <c r="AO378" s="6"/>
      <c r="AP378" s="6"/>
      <c r="AQ378" s="6"/>
      <c r="AR378" s="6"/>
      <c r="AS378" s="6"/>
      <c r="AT378" s="6"/>
      <c r="AU378" s="6"/>
      <c r="AV378" s="6"/>
      <c r="AW378" s="6"/>
      <c r="AX378" s="6"/>
      <c r="AY378" s="67"/>
      <c r="AZ378" s="67"/>
      <c r="BA378" s="67"/>
      <c r="BB378" s="67"/>
      <c r="BC378" s="67"/>
      <c r="BD378" s="67"/>
      <c r="BE378" s="67"/>
      <c r="BF378" s="67"/>
      <c r="BG378" s="67"/>
      <c r="BH378" s="67"/>
    </row>
    <row r="379" spans="1:60" ht="14.25" customHeight="1">
      <c r="A379" s="83"/>
      <c r="B379" s="51"/>
      <c r="E379" s="51"/>
      <c r="F379" s="51"/>
      <c r="G379" s="632" t="s">
        <v>13</v>
      </c>
      <c r="H379" s="632"/>
      <c r="I379" s="668">
        <f>SUM(I376:J378)</f>
        <v>0</v>
      </c>
      <c r="J379" s="668"/>
      <c r="K379" s="83"/>
      <c r="L379" s="51"/>
      <c r="M379" s="7"/>
      <c r="N379" s="7"/>
      <c r="O379" s="51"/>
      <c r="P379" s="51"/>
      <c r="Q379" s="632" t="s">
        <v>13</v>
      </c>
      <c r="R379" s="632"/>
      <c r="S379" s="657">
        <f>SUM(S376:T378)</f>
        <v>0</v>
      </c>
      <c r="T379" s="657"/>
      <c r="U379" s="7"/>
      <c r="AD379" s="7"/>
      <c r="AE379" s="67"/>
      <c r="AF379" s="67"/>
      <c r="AG379" s="67"/>
      <c r="AH379" s="67"/>
      <c r="AI379" s="67"/>
      <c r="AJ379" s="67"/>
      <c r="AK379" s="67"/>
      <c r="AL379" s="67"/>
      <c r="AM379" s="67"/>
      <c r="AN379" s="67"/>
      <c r="AO379" s="6"/>
      <c r="AP379" s="6"/>
      <c r="AQ379" s="6"/>
      <c r="AR379" s="6"/>
      <c r="AS379" s="6"/>
      <c r="AT379" s="6"/>
      <c r="AU379" s="6"/>
      <c r="AV379" s="6"/>
      <c r="AW379" s="6"/>
      <c r="AX379" s="6"/>
      <c r="AY379" s="67"/>
      <c r="AZ379" s="67"/>
      <c r="BA379" s="67"/>
      <c r="BB379" s="67"/>
      <c r="BC379" s="67"/>
      <c r="BD379" s="67"/>
      <c r="BE379" s="67"/>
      <c r="BF379" s="67"/>
      <c r="BG379" s="67"/>
      <c r="BH379" s="67"/>
    </row>
    <row r="380" spans="1:60" ht="6.75" customHeight="1">
      <c r="A380" s="83"/>
      <c r="B380" s="51"/>
      <c r="E380" s="51"/>
      <c r="F380" s="51"/>
      <c r="G380" s="51"/>
      <c r="H380" s="51"/>
      <c r="I380" s="42"/>
      <c r="J380" s="84"/>
      <c r="K380" s="83"/>
      <c r="L380" s="51"/>
      <c r="M380" s="7"/>
      <c r="N380" s="7"/>
      <c r="O380" s="51"/>
      <c r="P380" s="51"/>
      <c r="Q380" s="51"/>
      <c r="R380" s="51"/>
      <c r="S380" s="10"/>
      <c r="T380" s="113"/>
      <c r="U380" s="7"/>
      <c r="AD380" s="7"/>
      <c r="AE380" s="67"/>
      <c r="AF380" s="67"/>
      <c r="AG380" s="67"/>
      <c r="AH380" s="67"/>
      <c r="AI380" s="67"/>
      <c r="AJ380" s="67"/>
      <c r="AK380" s="67"/>
      <c r="AL380" s="67"/>
      <c r="AM380" s="67"/>
      <c r="AN380" s="67"/>
      <c r="AO380" s="6"/>
      <c r="AP380" s="6"/>
      <c r="AQ380" s="6"/>
      <c r="AR380" s="6"/>
      <c r="AS380" s="6"/>
      <c r="AT380" s="6"/>
      <c r="AU380" s="6"/>
      <c r="AV380" s="6"/>
      <c r="AW380" s="6"/>
      <c r="AX380" s="6"/>
      <c r="AY380" s="67"/>
      <c r="AZ380" s="67"/>
      <c r="BA380" s="67"/>
      <c r="BB380" s="67"/>
      <c r="BC380" s="67"/>
      <c r="BD380" s="67"/>
      <c r="BE380" s="67"/>
      <c r="BF380" s="67"/>
      <c r="BG380" s="67"/>
      <c r="BH380" s="67"/>
    </row>
    <row r="381" spans="1:60" ht="18">
      <c r="A381" s="81" t="s">
        <v>36</v>
      </c>
      <c r="K381" s="81" t="s">
        <v>36</v>
      </c>
      <c r="L381" s="7"/>
      <c r="M381" s="7"/>
      <c r="N381" s="7"/>
      <c r="O381" s="7"/>
      <c r="P381" s="7"/>
      <c r="Q381" s="7"/>
      <c r="R381" s="7"/>
      <c r="S381" s="7"/>
      <c r="T381" s="111"/>
      <c r="U381" s="7"/>
      <c r="AD381" s="7"/>
      <c r="AE381" s="67"/>
      <c r="AF381" s="67"/>
      <c r="AG381" s="67"/>
      <c r="AH381" s="67"/>
      <c r="AI381" s="67"/>
      <c r="AJ381" s="67"/>
      <c r="AK381" s="67"/>
      <c r="AL381" s="67"/>
      <c r="AM381" s="67"/>
      <c r="AN381" s="67"/>
      <c r="AO381" s="6"/>
      <c r="AP381" s="6"/>
      <c r="AQ381" s="6"/>
      <c r="AR381" s="6"/>
      <c r="AS381" s="6"/>
      <c r="AT381" s="6"/>
      <c r="AU381" s="6"/>
      <c r="AV381" s="6"/>
      <c r="AW381" s="6"/>
      <c r="AX381" s="6"/>
      <c r="AY381" s="67"/>
      <c r="AZ381" s="67"/>
      <c r="BA381" s="67"/>
      <c r="BB381" s="67"/>
      <c r="BC381" s="67"/>
      <c r="BD381" s="67"/>
      <c r="BE381" s="67"/>
      <c r="BF381" s="67"/>
      <c r="BG381" s="67"/>
      <c r="BH381" s="67"/>
    </row>
    <row r="382" spans="1:60" ht="32.25" customHeight="1">
      <c r="A382" s="635" t="s">
        <v>37</v>
      </c>
      <c r="B382" s="636"/>
      <c r="C382" s="636"/>
      <c r="D382" s="636"/>
      <c r="E382" s="636"/>
      <c r="F382" s="637"/>
      <c r="G382" s="724" t="s">
        <v>44</v>
      </c>
      <c r="H382" s="725"/>
      <c r="I382" s="735" t="s">
        <v>11</v>
      </c>
      <c r="J382" s="736"/>
      <c r="K382" s="635" t="s">
        <v>37</v>
      </c>
      <c r="L382" s="636"/>
      <c r="M382" s="636"/>
      <c r="N382" s="636"/>
      <c r="O382" s="636"/>
      <c r="P382" s="637"/>
      <c r="Q382" s="724" t="s">
        <v>44</v>
      </c>
      <c r="R382" s="725"/>
      <c r="S382" s="676" t="s">
        <v>11</v>
      </c>
      <c r="T382" s="676"/>
      <c r="U382" s="7"/>
      <c r="AD382" s="7"/>
      <c r="AE382" s="67"/>
      <c r="AF382" s="67"/>
      <c r="AG382" s="67"/>
      <c r="AH382" s="67"/>
      <c r="AI382" s="67"/>
      <c r="AJ382" s="67"/>
      <c r="AK382" s="67"/>
      <c r="AL382" s="67"/>
      <c r="AM382" s="67"/>
      <c r="AN382" s="67"/>
      <c r="AO382" s="6"/>
      <c r="AP382" s="6"/>
      <c r="AQ382" s="6"/>
      <c r="AR382" s="6"/>
      <c r="AS382" s="6"/>
      <c r="AT382" s="6"/>
      <c r="AU382" s="6"/>
      <c r="AV382" s="6"/>
      <c r="AW382" s="6"/>
      <c r="AX382" s="6"/>
      <c r="AY382" s="67"/>
      <c r="AZ382" s="67"/>
      <c r="BA382" s="67"/>
      <c r="BB382" s="67"/>
      <c r="BC382" s="67"/>
      <c r="BD382" s="67"/>
      <c r="BE382" s="67"/>
      <c r="BF382" s="67"/>
      <c r="BG382" s="67"/>
      <c r="BH382" s="67"/>
    </row>
    <row r="383" spans="1:60" ht="14.25" customHeight="1">
      <c r="A383" s="652" t="s">
        <v>45</v>
      </c>
      <c r="B383" s="653"/>
      <c r="C383" s="653"/>
      <c r="D383" s="653"/>
      <c r="E383" s="653"/>
      <c r="F383" s="680"/>
      <c r="G383" s="820" t="s">
        <v>192</v>
      </c>
      <c r="H383" s="632"/>
      <c r="I383" s="668">
        <f>'CONTENIDO GENERAL'!J19</f>
        <v>7714.285714285714</v>
      </c>
      <c r="J383" s="668"/>
      <c r="K383" s="652" t="s">
        <v>288</v>
      </c>
      <c r="L383" s="653"/>
      <c r="M383" s="653"/>
      <c r="N383" s="653"/>
      <c r="O383" s="653"/>
      <c r="P383" s="680"/>
      <c r="Q383" s="632"/>
      <c r="R383" s="632"/>
      <c r="S383" s="668">
        <f>'CONTENIDO GENERAL'!J51</f>
        <v>25200</v>
      </c>
      <c r="T383" s="668"/>
      <c r="U383" s="7"/>
      <c r="AO383" s="6"/>
      <c r="AP383" s="6"/>
      <c r="AQ383" s="6"/>
      <c r="AR383" s="6"/>
      <c r="AS383" s="6"/>
      <c r="AT383" s="6"/>
      <c r="AU383" s="6"/>
      <c r="AV383" s="6"/>
      <c r="AW383" s="6"/>
      <c r="AX383" s="6"/>
      <c r="AY383" s="67"/>
      <c r="AZ383" s="67"/>
      <c r="BA383" s="67"/>
      <c r="BB383" s="67"/>
      <c r="BC383" s="67"/>
      <c r="BD383" s="67"/>
      <c r="BE383" s="67"/>
      <c r="BF383" s="67"/>
      <c r="BG383" s="67"/>
      <c r="BH383" s="67"/>
    </row>
    <row r="384" spans="1:60" ht="14.25" customHeight="1">
      <c r="A384" s="679"/>
      <c r="B384" s="653"/>
      <c r="C384" s="653"/>
      <c r="D384" s="653"/>
      <c r="E384" s="653"/>
      <c r="F384" s="680"/>
      <c r="G384" s="632"/>
      <c r="H384" s="632"/>
      <c r="I384" s="668"/>
      <c r="J384" s="668"/>
      <c r="K384" s="679"/>
      <c r="L384" s="653"/>
      <c r="M384" s="653"/>
      <c r="N384" s="653"/>
      <c r="O384" s="653"/>
      <c r="P384" s="680"/>
      <c r="Q384" s="632"/>
      <c r="R384" s="632"/>
      <c r="S384" s="668"/>
      <c r="T384" s="668"/>
      <c r="U384" s="7"/>
      <c r="AO384" s="6"/>
      <c r="AP384" s="6"/>
      <c r="AQ384" s="6"/>
      <c r="AR384" s="6"/>
      <c r="AS384" s="6"/>
      <c r="AT384" s="6"/>
      <c r="AU384" s="6"/>
      <c r="AV384" s="6"/>
      <c r="AW384" s="6"/>
      <c r="AX384" s="6"/>
      <c r="AY384" s="67"/>
      <c r="AZ384" s="67"/>
      <c r="BA384" s="67"/>
      <c r="BB384" s="67"/>
      <c r="BC384" s="67"/>
      <c r="BD384" s="67"/>
      <c r="BE384" s="67"/>
      <c r="BF384" s="67"/>
      <c r="BG384" s="67"/>
      <c r="BH384" s="67"/>
    </row>
    <row r="385" spans="1:60" ht="14.25" customHeight="1">
      <c r="A385" s="640"/>
      <c r="B385" s="641"/>
      <c r="E385" s="641"/>
      <c r="F385" s="641"/>
      <c r="G385" s="632" t="s">
        <v>13</v>
      </c>
      <c r="H385" s="632"/>
      <c r="I385" s="668">
        <f>SUM(I383:J384)</f>
        <v>7714.285714285714</v>
      </c>
      <c r="J385" s="668"/>
      <c r="K385" s="640"/>
      <c r="L385" s="641"/>
      <c r="M385" s="7"/>
      <c r="N385" s="7"/>
      <c r="O385" s="641"/>
      <c r="P385" s="641"/>
      <c r="Q385" s="632" t="s">
        <v>13</v>
      </c>
      <c r="R385" s="632"/>
      <c r="S385" s="668">
        <f>SUM(S383:T384)</f>
        <v>25200</v>
      </c>
      <c r="T385" s="668"/>
      <c r="U385" s="7"/>
      <c r="AO385" s="6"/>
      <c r="AP385" s="6"/>
      <c r="AQ385" s="6"/>
      <c r="AR385" s="6"/>
      <c r="AS385" s="6"/>
      <c r="AT385" s="6"/>
      <c r="AU385" s="6"/>
      <c r="AV385" s="6"/>
      <c r="AW385" s="6"/>
      <c r="AX385" s="6"/>
      <c r="AY385" s="67"/>
      <c r="AZ385" s="67"/>
      <c r="BA385" s="67"/>
      <c r="BB385" s="67"/>
      <c r="BC385" s="67"/>
      <c r="BD385" s="67"/>
      <c r="BE385" s="67"/>
      <c r="BF385" s="67"/>
      <c r="BG385" s="67"/>
      <c r="BH385" s="67"/>
    </row>
    <row r="386" spans="7:60" ht="6.75" customHeight="1">
      <c r="G386" s="678"/>
      <c r="H386" s="678"/>
      <c r="I386" s="726"/>
      <c r="J386" s="727"/>
      <c r="K386" s="76"/>
      <c r="L386" s="7"/>
      <c r="M386" s="7"/>
      <c r="N386" s="7"/>
      <c r="O386" s="7"/>
      <c r="P386" s="7"/>
      <c r="Q386" s="678"/>
      <c r="R386" s="678"/>
      <c r="S386" s="726"/>
      <c r="T386" s="727"/>
      <c r="U386" s="7"/>
      <c r="AO386" s="6"/>
      <c r="AP386" s="6"/>
      <c r="AQ386" s="6"/>
      <c r="AR386" s="6"/>
      <c r="AS386" s="6"/>
      <c r="AT386" s="6"/>
      <c r="AU386" s="6"/>
      <c r="AV386" s="6"/>
      <c r="AW386" s="6"/>
      <c r="AX386" s="6"/>
      <c r="AY386" s="67"/>
      <c r="AZ386" s="67"/>
      <c r="BA386" s="67"/>
      <c r="BB386" s="67"/>
      <c r="BC386" s="67"/>
      <c r="BD386" s="67"/>
      <c r="BE386" s="67"/>
      <c r="BF386" s="67"/>
      <c r="BG386" s="67"/>
      <c r="BH386" s="67"/>
    </row>
    <row r="387" spans="1:60" ht="18">
      <c r="A387" s="81" t="s">
        <v>39</v>
      </c>
      <c r="G387" s="51"/>
      <c r="H387" s="51"/>
      <c r="I387" s="42"/>
      <c r="J387" s="84"/>
      <c r="K387" s="81" t="s">
        <v>39</v>
      </c>
      <c r="L387" s="7"/>
      <c r="M387" s="7"/>
      <c r="N387" s="7"/>
      <c r="O387" s="7"/>
      <c r="P387" s="7"/>
      <c r="Q387" s="51"/>
      <c r="R387" s="51"/>
      <c r="S387" s="42"/>
      <c r="T387" s="84"/>
      <c r="U387" s="7"/>
      <c r="AO387" s="6"/>
      <c r="AP387" s="6"/>
      <c r="AQ387" s="6"/>
      <c r="AR387" s="6"/>
      <c r="AS387" s="6"/>
      <c r="AT387" s="6"/>
      <c r="AU387" s="6"/>
      <c r="AV387" s="6"/>
      <c r="AW387" s="6"/>
      <c r="AX387" s="6"/>
      <c r="AY387" s="67"/>
      <c r="AZ387" s="67"/>
      <c r="BA387" s="67"/>
      <c r="BB387" s="67"/>
      <c r="BC387" s="67"/>
      <c r="BD387" s="67"/>
      <c r="BE387" s="67"/>
      <c r="BF387" s="67"/>
      <c r="BG387" s="67"/>
      <c r="BH387" s="67"/>
    </row>
    <row r="388" spans="1:60" ht="15.75">
      <c r="A388" s="642" t="s">
        <v>26</v>
      </c>
      <c r="B388" s="642"/>
      <c r="C388" s="642"/>
      <c r="D388" s="642"/>
      <c r="E388" s="642"/>
      <c r="F388" s="642"/>
      <c r="G388" s="642" t="s">
        <v>40</v>
      </c>
      <c r="H388" s="642"/>
      <c r="I388" s="656" t="s">
        <v>11</v>
      </c>
      <c r="J388" s="656"/>
      <c r="K388" s="642" t="s">
        <v>26</v>
      </c>
      <c r="L388" s="642"/>
      <c r="M388" s="642"/>
      <c r="N388" s="642"/>
      <c r="O388" s="642"/>
      <c r="P388" s="642"/>
      <c r="Q388" s="642" t="s">
        <v>40</v>
      </c>
      <c r="R388" s="642"/>
      <c r="S388" s="656" t="s">
        <v>11</v>
      </c>
      <c r="T388" s="656"/>
      <c r="U388" s="7"/>
      <c r="AO388" s="6"/>
      <c r="AP388" s="6"/>
      <c r="AQ388" s="6"/>
      <c r="AR388" s="6"/>
      <c r="AS388" s="6"/>
      <c r="AT388" s="6"/>
      <c r="AU388" s="6"/>
      <c r="AV388" s="6"/>
      <c r="AW388" s="6"/>
      <c r="AX388" s="6"/>
      <c r="AY388" s="67"/>
      <c r="AZ388" s="67"/>
      <c r="BA388" s="67"/>
      <c r="BB388" s="67"/>
      <c r="BC388" s="67"/>
      <c r="BD388" s="67"/>
      <c r="BE388" s="67"/>
      <c r="BF388" s="67"/>
      <c r="BG388" s="67"/>
      <c r="BH388" s="67"/>
    </row>
    <row r="389" spans="1:60" ht="14.25" customHeight="1">
      <c r="A389" s="648" t="s">
        <v>149</v>
      </c>
      <c r="B389" s="648"/>
      <c r="C389" s="648"/>
      <c r="D389" s="648"/>
      <c r="E389" s="648"/>
      <c r="F389" s="692"/>
      <c r="G389" s="720">
        <f>$G$47</f>
        <v>0.25</v>
      </c>
      <c r="H389" s="720"/>
      <c r="I389" s="721">
        <f>(I385+I379+I372+I362)*G389</f>
        <v>2100</v>
      </c>
      <c r="J389" s="721"/>
      <c r="K389" s="648" t="s">
        <v>149</v>
      </c>
      <c r="L389" s="648"/>
      <c r="M389" s="648"/>
      <c r="N389" s="648"/>
      <c r="O389" s="648"/>
      <c r="P389" s="692"/>
      <c r="Q389" s="720">
        <f>$G$47</f>
        <v>0.25</v>
      </c>
      <c r="R389" s="720"/>
      <c r="S389" s="721">
        <f>(S385+S379+S372+S362)*Q389</f>
        <v>45573.75</v>
      </c>
      <c r="T389" s="721"/>
      <c r="U389" s="7"/>
      <c r="AO389" s="6"/>
      <c r="AP389" s="6"/>
      <c r="AQ389" s="6"/>
      <c r="AR389" s="6"/>
      <c r="AS389" s="6"/>
      <c r="AT389" s="6"/>
      <c r="AU389" s="6"/>
      <c r="AV389" s="6"/>
      <c r="AW389" s="6"/>
      <c r="AX389" s="6"/>
      <c r="AY389" s="67"/>
      <c r="AZ389" s="67"/>
      <c r="BA389" s="67"/>
      <c r="BB389" s="67"/>
      <c r="BC389" s="67"/>
      <c r="BD389" s="67"/>
      <c r="BE389" s="67"/>
      <c r="BF389" s="67"/>
      <c r="BG389" s="67"/>
      <c r="BH389" s="67"/>
    </row>
    <row r="390" spans="1:60" ht="14.25" customHeight="1">
      <c r="A390" s="659"/>
      <c r="B390" s="660"/>
      <c r="C390" s="660"/>
      <c r="D390" s="660"/>
      <c r="E390" s="660"/>
      <c r="F390" s="660"/>
      <c r="G390" s="632" t="s">
        <v>13</v>
      </c>
      <c r="H390" s="632"/>
      <c r="I390" s="668">
        <f>I389</f>
        <v>2100</v>
      </c>
      <c r="J390" s="668"/>
      <c r="K390" s="659"/>
      <c r="L390" s="660"/>
      <c r="M390" s="660"/>
      <c r="N390" s="660"/>
      <c r="O390" s="660"/>
      <c r="P390" s="660"/>
      <c r="Q390" s="632" t="s">
        <v>13</v>
      </c>
      <c r="R390" s="632"/>
      <c r="S390" s="668">
        <f>S389</f>
        <v>45573.75</v>
      </c>
      <c r="T390" s="668"/>
      <c r="U390" s="7"/>
      <c r="AO390" s="6"/>
      <c r="AP390" s="6"/>
      <c r="AQ390" s="6"/>
      <c r="AR390" s="6"/>
      <c r="AS390" s="6"/>
      <c r="AT390" s="6"/>
      <c r="AU390" s="6"/>
      <c r="AV390" s="6"/>
      <c r="AW390" s="6"/>
      <c r="AX390" s="6"/>
      <c r="AY390" s="67"/>
      <c r="AZ390" s="67"/>
      <c r="BA390" s="67"/>
      <c r="BB390" s="67"/>
      <c r="BC390" s="67"/>
      <c r="BD390" s="67"/>
      <c r="BE390" s="67"/>
      <c r="BF390" s="67"/>
      <c r="BG390" s="67"/>
      <c r="BH390" s="67"/>
    </row>
    <row r="391" spans="1:60" ht="14.25" customHeight="1">
      <c r="A391" s="659"/>
      <c r="B391" s="660"/>
      <c r="C391" s="660"/>
      <c r="D391" s="660"/>
      <c r="E391" s="660"/>
      <c r="F391" s="660"/>
      <c r="G391" s="665"/>
      <c r="H391" s="665"/>
      <c r="I391" s="666"/>
      <c r="J391" s="667"/>
      <c r="K391" s="659"/>
      <c r="L391" s="660"/>
      <c r="M391" s="660"/>
      <c r="N391" s="660"/>
      <c r="O391" s="660"/>
      <c r="P391" s="660"/>
      <c r="Q391" s="665"/>
      <c r="R391" s="665"/>
      <c r="S391" s="666"/>
      <c r="T391" s="667"/>
      <c r="U391" s="7"/>
      <c r="AO391" s="6"/>
      <c r="AP391" s="6"/>
      <c r="AQ391" s="6"/>
      <c r="AR391" s="6"/>
      <c r="AS391" s="6"/>
      <c r="AT391" s="6"/>
      <c r="AU391" s="6"/>
      <c r="AV391" s="6"/>
      <c r="AW391" s="6"/>
      <c r="AX391" s="6"/>
      <c r="AY391" s="67"/>
      <c r="AZ391" s="67"/>
      <c r="BA391" s="67"/>
      <c r="BB391" s="67"/>
      <c r="BC391" s="67"/>
      <c r="BD391" s="67"/>
      <c r="BE391" s="67"/>
      <c r="BF391" s="67"/>
      <c r="BG391" s="67"/>
      <c r="BH391" s="67"/>
    </row>
    <row r="392" spans="1:60" ht="14.25" customHeight="1">
      <c r="A392" s="632" t="s">
        <v>150</v>
      </c>
      <c r="B392" s="632"/>
      <c r="C392" s="632"/>
      <c r="D392" s="632"/>
      <c r="E392" s="632"/>
      <c r="F392" s="632"/>
      <c r="G392" s="632"/>
      <c r="H392" s="632"/>
      <c r="I392" s="668">
        <f>'CONTENIDO GENERAL'!F19</f>
        <v>9882</v>
      </c>
      <c r="J392" s="668"/>
      <c r="K392" s="632" t="s">
        <v>150</v>
      </c>
      <c r="L392" s="632"/>
      <c r="M392" s="632"/>
      <c r="N392" s="632"/>
      <c r="O392" s="632"/>
      <c r="P392" s="632"/>
      <c r="Q392" s="632"/>
      <c r="R392" s="632"/>
      <c r="S392" s="668">
        <f>S390+S385+S379+S372+S362</f>
        <v>227868.75</v>
      </c>
      <c r="T392" s="668"/>
      <c r="U392" s="7"/>
      <c r="AO392" s="6"/>
      <c r="AP392" s="6"/>
      <c r="AQ392" s="6"/>
      <c r="AR392" s="6"/>
      <c r="AS392" s="6"/>
      <c r="AT392" s="6"/>
      <c r="AU392" s="6"/>
      <c r="AV392" s="6"/>
      <c r="AW392" s="6"/>
      <c r="AX392" s="6"/>
      <c r="AY392" s="67"/>
      <c r="AZ392" s="67"/>
      <c r="BA392" s="67"/>
      <c r="BB392" s="67"/>
      <c r="BC392" s="67"/>
      <c r="BD392" s="67"/>
      <c r="BE392" s="67"/>
      <c r="BF392" s="67"/>
      <c r="BG392" s="67"/>
      <c r="BH392" s="67"/>
    </row>
    <row r="393" spans="1:60" ht="20.25">
      <c r="A393" s="710" t="s">
        <v>16</v>
      </c>
      <c r="B393" s="711"/>
      <c r="C393" s="711"/>
      <c r="D393" s="711"/>
      <c r="E393" s="711"/>
      <c r="F393" s="711"/>
      <c r="G393" s="711"/>
      <c r="H393" s="711"/>
      <c r="I393" s="711"/>
      <c r="J393" s="718"/>
      <c r="K393" s="710" t="s">
        <v>16</v>
      </c>
      <c r="L393" s="711"/>
      <c r="M393" s="711"/>
      <c r="N393" s="711"/>
      <c r="O393" s="711"/>
      <c r="P393" s="711"/>
      <c r="Q393" s="711"/>
      <c r="R393" s="711"/>
      <c r="S393" s="711"/>
      <c r="T393" s="718"/>
      <c r="U393" s="7"/>
      <c r="AO393" s="6"/>
      <c r="AP393" s="6"/>
      <c r="AQ393" s="6"/>
      <c r="AR393" s="6"/>
      <c r="AS393" s="6"/>
      <c r="AT393" s="6"/>
      <c r="AU393" s="6"/>
      <c r="AV393" s="6"/>
      <c r="AW393" s="6"/>
      <c r="AX393" s="6"/>
      <c r="AY393" s="67"/>
      <c r="AZ393" s="67"/>
      <c r="BA393" s="67"/>
      <c r="BB393" s="67"/>
      <c r="BC393" s="67"/>
      <c r="BD393" s="67"/>
      <c r="BE393" s="67"/>
      <c r="BF393" s="67"/>
      <c r="BG393" s="67"/>
      <c r="BH393" s="67"/>
    </row>
    <row r="394" spans="1:60" s="6" customFormat="1" ht="8.25" customHeight="1">
      <c r="A394" s="62"/>
      <c r="B394" s="68"/>
      <c r="C394" s="68"/>
      <c r="D394" s="68"/>
      <c r="E394" s="68"/>
      <c r="F394" s="68"/>
      <c r="G394" s="68"/>
      <c r="H394" s="68"/>
      <c r="I394" s="56"/>
      <c r="J394" s="93"/>
      <c r="K394" s="75"/>
      <c r="L394" s="11"/>
      <c r="M394" s="11"/>
      <c r="N394" s="11"/>
      <c r="O394" s="11"/>
      <c r="P394" s="11"/>
      <c r="Q394" s="55"/>
      <c r="R394" s="55"/>
      <c r="S394" s="11"/>
      <c r="T394" s="57"/>
      <c r="U394" s="67"/>
      <c r="V394" s="67"/>
      <c r="W394" s="67"/>
      <c r="X394" s="67"/>
      <c r="Y394" s="67"/>
      <c r="Z394" s="67"/>
      <c r="AA394" s="67"/>
      <c r="AB394" s="67"/>
      <c r="AC394" s="67"/>
      <c r="AD394" s="67"/>
      <c r="AY394" s="67"/>
      <c r="AZ394" s="67"/>
      <c r="BA394" s="67"/>
      <c r="BB394" s="67"/>
      <c r="BC394" s="67"/>
      <c r="BD394" s="67"/>
      <c r="BE394" s="67"/>
      <c r="BF394" s="67"/>
      <c r="BG394" s="67"/>
      <c r="BH394" s="67"/>
    </row>
    <row r="395" spans="1:60" ht="14.25" customHeight="1">
      <c r="A395" s="821" t="s">
        <v>4</v>
      </c>
      <c r="B395" s="821"/>
      <c r="C395" s="648" t="str">
        <f>$C$3</f>
        <v>READECUACIÓN SEDE SERVICIOS GENERALES</v>
      </c>
      <c r="D395" s="648"/>
      <c r="E395" s="648"/>
      <c r="F395" s="648"/>
      <c r="G395" s="648"/>
      <c r="H395" s="648"/>
      <c r="I395" s="648"/>
      <c r="J395" s="648"/>
      <c r="K395" s="691" t="s">
        <v>4</v>
      </c>
      <c r="L395" s="691"/>
      <c r="M395" s="632" t="str">
        <f>$C$3</f>
        <v>READECUACIÓN SEDE SERVICIOS GENERALES</v>
      </c>
      <c r="N395" s="632"/>
      <c r="O395" s="632"/>
      <c r="P395" s="632"/>
      <c r="Q395" s="632"/>
      <c r="R395" s="632"/>
      <c r="S395" s="632"/>
      <c r="T395" s="632"/>
      <c r="U395" s="7"/>
      <c r="AO395" s="6"/>
      <c r="AP395" s="6"/>
      <c r="AQ395" s="6"/>
      <c r="AR395" s="6"/>
      <c r="AS395" s="6"/>
      <c r="AT395" s="6"/>
      <c r="AU395" s="6"/>
      <c r="AV395" s="6"/>
      <c r="AW395" s="6"/>
      <c r="AX395" s="6"/>
      <c r="AY395" s="67"/>
      <c r="AZ395" s="67"/>
      <c r="BA395" s="67"/>
      <c r="BB395" s="67"/>
      <c r="BC395" s="67"/>
      <c r="BD395" s="67"/>
      <c r="BE395" s="67"/>
      <c r="BF395" s="67"/>
      <c r="BG395" s="67"/>
      <c r="BH395" s="67"/>
    </row>
    <row r="396" spans="1:60" ht="14.25" customHeight="1">
      <c r="A396" s="821" t="s">
        <v>5</v>
      </c>
      <c r="B396" s="821"/>
      <c r="C396" s="648" t="str">
        <f>$C$4</f>
        <v>UNIVERSIDAD DEL CAUCA -SERVICIOS GENERALES</v>
      </c>
      <c r="D396" s="648"/>
      <c r="E396" s="648"/>
      <c r="F396" s="648"/>
      <c r="G396" s="648"/>
      <c r="H396" s="648"/>
      <c r="I396" s="648"/>
      <c r="J396" s="648"/>
      <c r="K396" s="691" t="s">
        <v>5</v>
      </c>
      <c r="L396" s="691"/>
      <c r="M396" s="632" t="str">
        <f>$C$4</f>
        <v>UNIVERSIDAD DEL CAUCA -SERVICIOS GENERALES</v>
      </c>
      <c r="N396" s="632"/>
      <c r="O396" s="632"/>
      <c r="P396" s="632"/>
      <c r="Q396" s="632"/>
      <c r="R396" s="632"/>
      <c r="S396" s="632"/>
      <c r="T396" s="632"/>
      <c r="U396" s="7"/>
      <c r="AO396" s="6"/>
      <c r="AP396" s="6"/>
      <c r="AQ396" s="6"/>
      <c r="AR396" s="6"/>
      <c r="AS396" s="6"/>
      <c r="AT396" s="6"/>
      <c r="AU396" s="6"/>
      <c r="AV396" s="6"/>
      <c r="AW396" s="6"/>
      <c r="AX396" s="6"/>
      <c r="AY396" s="67"/>
      <c r="AZ396" s="67"/>
      <c r="BA396" s="67"/>
      <c r="BB396" s="67"/>
      <c r="BC396" s="67"/>
      <c r="BD396" s="67"/>
      <c r="BE396" s="67"/>
      <c r="BF396" s="67"/>
      <c r="BG396" s="67"/>
      <c r="BH396" s="67"/>
    </row>
    <row r="397" spans="1:60" ht="14.25" customHeight="1">
      <c r="A397" s="821" t="s">
        <v>17</v>
      </c>
      <c r="B397" s="821"/>
      <c r="C397" s="648" t="str">
        <f>$C$5</f>
        <v>UNIVERSIDAD DEL CAUCA</v>
      </c>
      <c r="D397" s="648"/>
      <c r="E397" s="648"/>
      <c r="F397" s="648"/>
      <c r="G397" s="648"/>
      <c r="H397" s="648"/>
      <c r="I397" s="648"/>
      <c r="J397" s="648"/>
      <c r="K397" s="691" t="s">
        <v>17</v>
      </c>
      <c r="L397" s="691"/>
      <c r="M397" s="632" t="str">
        <f>$C$5</f>
        <v>UNIVERSIDAD DEL CAUCA</v>
      </c>
      <c r="N397" s="632"/>
      <c r="O397" s="632"/>
      <c r="P397" s="632"/>
      <c r="Q397" s="632"/>
      <c r="R397" s="632"/>
      <c r="S397" s="632"/>
      <c r="T397" s="632"/>
      <c r="U397" s="7"/>
      <c r="AO397" s="6"/>
      <c r="AP397" s="6"/>
      <c r="AQ397" s="6"/>
      <c r="AR397" s="6"/>
      <c r="AS397" s="6"/>
      <c r="AT397" s="6"/>
      <c r="AU397" s="6"/>
      <c r="AV397" s="6"/>
      <c r="AW397" s="6"/>
      <c r="AX397" s="6"/>
      <c r="AY397" s="67"/>
      <c r="AZ397" s="67"/>
      <c r="BA397" s="67"/>
      <c r="BB397" s="67"/>
      <c r="BC397" s="67"/>
      <c r="BD397" s="67"/>
      <c r="BE397" s="67"/>
      <c r="BF397" s="67"/>
      <c r="BG397" s="67"/>
      <c r="BH397" s="67"/>
    </row>
    <row r="398" spans="1:60" ht="14.25" customHeight="1">
      <c r="A398" s="731" t="s">
        <v>18</v>
      </c>
      <c r="B398" s="733"/>
      <c r="C398" s="692" t="str">
        <f>$C$6</f>
        <v>ING. JOHN JAIRO LEDEZMA SOLANO</v>
      </c>
      <c r="D398" s="696"/>
      <c r="E398" s="696"/>
      <c r="F398" s="696"/>
      <c r="G398" s="696"/>
      <c r="H398" s="696"/>
      <c r="I398" s="696"/>
      <c r="J398" s="693"/>
      <c r="K398" s="677" t="s">
        <v>18</v>
      </c>
      <c r="L398" s="651"/>
      <c r="M398" s="679" t="str">
        <f>$C$6</f>
        <v>ING. JOHN JAIRO LEDEZMA SOLANO</v>
      </c>
      <c r="N398" s="653"/>
      <c r="O398" s="653"/>
      <c r="P398" s="653"/>
      <c r="Q398" s="653"/>
      <c r="R398" s="653"/>
      <c r="S398" s="653"/>
      <c r="T398" s="680"/>
      <c r="U398" s="7"/>
      <c r="AO398" s="6"/>
      <c r="AP398" s="6"/>
      <c r="AQ398" s="6"/>
      <c r="AR398" s="6"/>
      <c r="AS398" s="6"/>
      <c r="AT398" s="6"/>
      <c r="AU398" s="6"/>
      <c r="AV398" s="6"/>
      <c r="AW398" s="6"/>
      <c r="AX398" s="6"/>
      <c r="AY398" s="67"/>
      <c r="AZ398" s="67"/>
      <c r="BA398" s="67"/>
      <c r="BB398" s="67"/>
      <c r="BC398" s="67"/>
      <c r="BD398" s="67"/>
      <c r="BE398" s="67"/>
      <c r="BF398" s="67"/>
      <c r="BG398" s="67"/>
      <c r="BH398" s="67"/>
    </row>
    <row r="399" spans="1:60" ht="14.25" customHeight="1">
      <c r="A399" s="821" t="s">
        <v>6</v>
      </c>
      <c r="B399" s="821"/>
      <c r="C399" s="654" t="str">
        <f>$C$7</f>
        <v>FEBRERO DE 2011</v>
      </c>
      <c r="D399" s="827"/>
      <c r="E399" s="827"/>
      <c r="F399" s="828" t="str">
        <f>$F$7</f>
        <v>MP 19202-128892 CAU</v>
      </c>
      <c r="G399" s="828"/>
      <c r="H399" s="828"/>
      <c r="I399" s="828"/>
      <c r="J399" s="828"/>
      <c r="K399" s="691" t="s">
        <v>6</v>
      </c>
      <c r="L399" s="691"/>
      <c r="M399" s="713" t="str">
        <f>$C$7</f>
        <v>FEBRERO DE 2011</v>
      </c>
      <c r="N399" s="714"/>
      <c r="O399" s="714"/>
      <c r="P399" s="712" t="str">
        <f>$F$7</f>
        <v>MP 19202-128892 CAU</v>
      </c>
      <c r="Q399" s="712"/>
      <c r="R399" s="712"/>
      <c r="S399" s="712"/>
      <c r="T399" s="712"/>
      <c r="U399" s="7"/>
      <c r="AO399" s="6"/>
      <c r="AP399" s="6"/>
      <c r="AQ399" s="6"/>
      <c r="AR399" s="6"/>
      <c r="AS399" s="6"/>
      <c r="AT399" s="6"/>
      <c r="AU399" s="6"/>
      <c r="AV399" s="6"/>
      <c r="AW399" s="6"/>
      <c r="AX399" s="6"/>
      <c r="AY399" s="67"/>
      <c r="AZ399" s="67"/>
      <c r="BA399" s="67"/>
      <c r="BB399" s="67"/>
      <c r="BC399" s="67"/>
      <c r="BD399" s="67"/>
      <c r="BE399" s="67"/>
      <c r="BF399" s="67"/>
      <c r="BG399" s="67"/>
      <c r="BH399" s="67"/>
    </row>
    <row r="400" spans="1:60" ht="4.5" customHeight="1">
      <c r="A400" s="86"/>
      <c r="B400" s="69"/>
      <c r="C400" s="69"/>
      <c r="D400" s="69"/>
      <c r="E400" s="69"/>
      <c r="F400" s="69"/>
      <c r="G400" s="69"/>
      <c r="H400" s="67"/>
      <c r="I400" s="59"/>
      <c r="J400" s="79"/>
      <c r="K400" s="76"/>
      <c r="L400" s="77"/>
      <c r="M400" s="77"/>
      <c r="N400" s="77"/>
      <c r="O400" s="77"/>
      <c r="P400" s="77"/>
      <c r="Q400" s="109"/>
      <c r="R400" s="110"/>
      <c r="S400" s="7"/>
      <c r="T400" s="111"/>
      <c r="U400" s="7"/>
      <c r="AO400" s="6"/>
      <c r="AP400" s="6"/>
      <c r="AQ400" s="6"/>
      <c r="AR400" s="6"/>
      <c r="AS400" s="6"/>
      <c r="AT400" s="6"/>
      <c r="AU400" s="6"/>
      <c r="AV400" s="6"/>
      <c r="AW400" s="6"/>
      <c r="AX400" s="6"/>
      <c r="AY400" s="67"/>
      <c r="AZ400" s="67"/>
      <c r="BA400" s="67"/>
      <c r="BB400" s="67"/>
      <c r="BC400" s="67"/>
      <c r="BD400" s="67"/>
      <c r="BE400" s="67"/>
      <c r="BF400" s="67"/>
      <c r="BG400" s="67"/>
      <c r="BH400" s="67"/>
    </row>
    <row r="401" spans="1:60" ht="14.25" customHeight="1">
      <c r="A401" s="122" t="s">
        <v>9</v>
      </c>
      <c r="B401" s="822" t="s">
        <v>8</v>
      </c>
      <c r="C401" s="648" t="str">
        <f>'CONTENIDO GENERAL'!$B$11</f>
        <v>PRELIMINARES</v>
      </c>
      <c r="D401" s="648"/>
      <c r="E401" s="648"/>
      <c r="F401" s="822" t="s">
        <v>10</v>
      </c>
      <c r="G401" s="822" t="str">
        <f>'CONTENIDO GENERAL'!C20</f>
        <v>M²</v>
      </c>
      <c r="H401" s="829" t="s">
        <v>24</v>
      </c>
      <c r="I401" s="830"/>
      <c r="J401" s="831"/>
      <c r="K401" s="5" t="s">
        <v>9</v>
      </c>
      <c r="L401" s="722" t="s">
        <v>8</v>
      </c>
      <c r="M401" s="768" t="str">
        <f>'CONTENIDO GENERAL'!$B$43</f>
        <v>ESTRUCTURA </v>
      </c>
      <c r="N401" s="769"/>
      <c r="O401" s="770"/>
      <c r="P401" s="722" t="s">
        <v>10</v>
      </c>
      <c r="Q401" s="716" t="str">
        <f>'CONTENIDO GENERAL'!C52</f>
        <v>ML</v>
      </c>
      <c r="R401" s="705" t="s">
        <v>24</v>
      </c>
      <c r="S401" s="678"/>
      <c r="T401" s="706"/>
      <c r="U401" s="7"/>
      <c r="AO401" s="6"/>
      <c r="AP401" s="6"/>
      <c r="AQ401" s="6"/>
      <c r="AR401" s="6"/>
      <c r="AS401" s="6"/>
      <c r="AT401" s="6"/>
      <c r="AU401" s="6"/>
      <c r="AV401" s="6"/>
      <c r="AW401" s="6"/>
      <c r="AX401" s="6"/>
      <c r="AY401" s="67"/>
      <c r="AZ401" s="67"/>
      <c r="BA401" s="67"/>
      <c r="BB401" s="67"/>
      <c r="BC401" s="67"/>
      <c r="BD401" s="67"/>
      <c r="BE401" s="67"/>
      <c r="BF401" s="67"/>
      <c r="BG401" s="67"/>
      <c r="BH401" s="67"/>
    </row>
    <row r="402" spans="1:60" ht="14.25" customHeight="1">
      <c r="A402" s="123">
        <f>'CONTENIDO GENERAL'!$A$11</f>
        <v>1</v>
      </c>
      <c r="B402" s="823"/>
      <c r="C402" s="648"/>
      <c r="D402" s="648"/>
      <c r="E402" s="648"/>
      <c r="F402" s="823"/>
      <c r="G402" s="823"/>
      <c r="H402" s="120"/>
      <c r="I402" s="121" t="s">
        <v>25</v>
      </c>
      <c r="J402" s="106"/>
      <c r="K402" s="64">
        <f>'CONTENIDO GENERAL'!$A$43</f>
        <v>4</v>
      </c>
      <c r="L402" s="723"/>
      <c r="M402" s="771"/>
      <c r="N402" s="772"/>
      <c r="O402" s="773"/>
      <c r="P402" s="723"/>
      <c r="Q402" s="717"/>
      <c r="R402" s="102"/>
      <c r="S402" s="4" t="s">
        <v>25</v>
      </c>
      <c r="T402" s="96"/>
      <c r="U402" s="7"/>
      <c r="AO402" s="6"/>
      <c r="AP402" s="6"/>
      <c r="AQ402" s="6"/>
      <c r="AR402" s="6"/>
      <c r="AS402" s="6"/>
      <c r="AT402" s="6"/>
      <c r="AU402" s="6"/>
      <c r="AV402" s="6"/>
      <c r="AW402" s="6"/>
      <c r="AX402" s="6"/>
      <c r="AY402" s="67"/>
      <c r="AZ402" s="67"/>
      <c r="BA402" s="67"/>
      <c r="BB402" s="67"/>
      <c r="BC402" s="67"/>
      <c r="BD402" s="67"/>
      <c r="BE402" s="67"/>
      <c r="BF402" s="67"/>
      <c r="BG402" s="67"/>
      <c r="BH402" s="67"/>
    </row>
    <row r="403" spans="1:60" ht="14.25" customHeight="1">
      <c r="A403" s="122" t="s">
        <v>9</v>
      </c>
      <c r="B403" s="822" t="s">
        <v>7</v>
      </c>
      <c r="C403" s="748" t="str">
        <f>'CONTENIDO GENERAL'!B20</f>
        <v>LOCALIZACION  GENERAL Y REPLANTEO DE MUROS</v>
      </c>
      <c r="D403" s="749"/>
      <c r="E403" s="750"/>
      <c r="F403" s="692" t="s">
        <v>23</v>
      </c>
      <c r="G403" s="693"/>
      <c r="H403" s="829"/>
      <c r="I403" s="830"/>
      <c r="J403" s="831"/>
      <c r="K403" s="5" t="s">
        <v>9</v>
      </c>
      <c r="L403" s="722" t="s">
        <v>7</v>
      </c>
      <c r="M403" s="748" t="str">
        <f>'CONTENIDO GENERAL'!B52</f>
        <v>COLUMNETAS DE CONFINAMIENTO en concreto reforzado de de 30X 15cm  incluye formaleta, concreto de 3000psi y acero de (4200kg/cm2)</v>
      </c>
      <c r="N403" s="749"/>
      <c r="O403" s="750"/>
      <c r="P403" s="679" t="s">
        <v>23</v>
      </c>
      <c r="Q403" s="680"/>
      <c r="R403" s="705"/>
      <c r="S403" s="678"/>
      <c r="T403" s="706"/>
      <c r="U403" s="7"/>
      <c r="AO403" s="6"/>
      <c r="AP403" s="6"/>
      <c r="AQ403" s="6"/>
      <c r="AR403" s="6"/>
      <c r="AS403" s="6"/>
      <c r="AT403" s="6"/>
      <c r="AU403" s="6"/>
      <c r="AV403" s="6"/>
      <c r="AW403" s="6"/>
      <c r="AX403" s="6"/>
      <c r="AY403" s="67"/>
      <c r="AZ403" s="67"/>
      <c r="BA403" s="67"/>
      <c r="BB403" s="67"/>
      <c r="BC403" s="67"/>
      <c r="BD403" s="67"/>
      <c r="BE403" s="67"/>
      <c r="BF403" s="67"/>
      <c r="BG403" s="67"/>
      <c r="BH403" s="67"/>
    </row>
    <row r="404" spans="1:60" ht="21.75" customHeight="1">
      <c r="A404" s="124">
        <f>'CONTENIDO GENERAL'!A20</f>
        <v>1.09</v>
      </c>
      <c r="B404" s="823"/>
      <c r="C404" s="751"/>
      <c r="D404" s="752"/>
      <c r="E404" s="753"/>
      <c r="F404" s="824"/>
      <c r="G404" s="825"/>
      <c r="H404" s="825"/>
      <c r="I404" s="825"/>
      <c r="J404" s="826"/>
      <c r="K404" s="65">
        <f>'CONTENIDO GENERAL'!A52</f>
        <v>4.089999999999998</v>
      </c>
      <c r="L404" s="723"/>
      <c r="M404" s="751"/>
      <c r="N404" s="752"/>
      <c r="O404" s="753"/>
      <c r="P404" s="707"/>
      <c r="Q404" s="708"/>
      <c r="R404" s="708"/>
      <c r="S404" s="708"/>
      <c r="T404" s="709"/>
      <c r="U404" s="7"/>
      <c r="AO404" s="6"/>
      <c r="AP404" s="6"/>
      <c r="AQ404" s="6"/>
      <c r="AR404" s="6"/>
      <c r="AS404" s="6"/>
      <c r="AT404" s="6"/>
      <c r="AU404" s="6"/>
      <c r="AV404" s="6"/>
      <c r="AW404" s="6"/>
      <c r="AX404" s="6"/>
      <c r="AY404" s="67"/>
      <c r="AZ404" s="67"/>
      <c r="BA404" s="67"/>
      <c r="BB404" s="67"/>
      <c r="BC404" s="67"/>
      <c r="BD404" s="67"/>
      <c r="BE404" s="67"/>
      <c r="BF404" s="67"/>
      <c r="BG404" s="67"/>
      <c r="BH404" s="67"/>
    </row>
    <row r="405" spans="11:60" ht="3.75" customHeight="1">
      <c r="K405" s="76"/>
      <c r="L405" s="7"/>
      <c r="M405" s="7"/>
      <c r="N405" s="7"/>
      <c r="O405" s="7"/>
      <c r="P405" s="7"/>
      <c r="Q405" s="110"/>
      <c r="R405" s="110"/>
      <c r="S405" s="7"/>
      <c r="T405" s="111"/>
      <c r="U405" s="7"/>
      <c r="AO405" s="6"/>
      <c r="AP405" s="6"/>
      <c r="AQ405" s="6"/>
      <c r="AR405" s="6"/>
      <c r="AS405" s="6"/>
      <c r="AT405" s="6"/>
      <c r="AU405" s="6"/>
      <c r="AV405" s="6"/>
      <c r="AW405" s="6"/>
      <c r="AX405" s="6"/>
      <c r="AY405" s="67"/>
      <c r="AZ405" s="67"/>
      <c r="BA405" s="67"/>
      <c r="BB405" s="67"/>
      <c r="BC405" s="67"/>
      <c r="BD405" s="67"/>
      <c r="BE405" s="67"/>
      <c r="BF405" s="67"/>
      <c r="BG405" s="67"/>
      <c r="BH405" s="67"/>
    </row>
    <row r="406" spans="1:60" ht="18">
      <c r="A406" s="737" t="s">
        <v>28</v>
      </c>
      <c r="B406" s="738"/>
      <c r="K406" s="737" t="s">
        <v>28</v>
      </c>
      <c r="L406" s="738"/>
      <c r="M406" s="7"/>
      <c r="N406" s="7"/>
      <c r="O406" s="7"/>
      <c r="P406" s="7"/>
      <c r="Q406" s="110"/>
      <c r="R406" s="110"/>
      <c r="S406" s="7"/>
      <c r="T406" s="111"/>
      <c r="U406" s="7"/>
      <c r="AO406" s="6"/>
      <c r="AP406" s="6"/>
      <c r="AQ406" s="6"/>
      <c r="AR406" s="6"/>
      <c r="AS406" s="6"/>
      <c r="AT406" s="6"/>
      <c r="AU406" s="6"/>
      <c r="AV406" s="6"/>
      <c r="AW406" s="6"/>
      <c r="AX406" s="6"/>
      <c r="AY406" s="67"/>
      <c r="AZ406" s="67"/>
      <c r="BA406" s="67"/>
      <c r="BB406" s="67"/>
      <c r="BC406" s="67"/>
      <c r="BD406" s="67"/>
      <c r="BE406" s="67"/>
      <c r="BF406" s="67"/>
      <c r="BG406" s="67"/>
      <c r="BH406" s="67"/>
    </row>
    <row r="407" spans="1:60" ht="33" customHeight="1">
      <c r="A407" s="643" t="s">
        <v>26</v>
      </c>
      <c r="B407" s="643"/>
      <c r="C407" s="643"/>
      <c r="D407" s="52" t="s">
        <v>29</v>
      </c>
      <c r="E407" s="724" t="s">
        <v>14</v>
      </c>
      <c r="F407" s="725"/>
      <c r="G407" s="724" t="s">
        <v>12</v>
      </c>
      <c r="H407" s="725"/>
      <c r="I407" s="635" t="s">
        <v>11</v>
      </c>
      <c r="J407" s="637"/>
      <c r="K407" s="643" t="s">
        <v>26</v>
      </c>
      <c r="L407" s="643"/>
      <c r="M407" s="643"/>
      <c r="N407" s="52" t="s">
        <v>29</v>
      </c>
      <c r="O407" s="724" t="s">
        <v>14</v>
      </c>
      <c r="P407" s="725"/>
      <c r="Q407" s="644" t="s">
        <v>12</v>
      </c>
      <c r="R407" s="645"/>
      <c r="S407" s="643" t="s">
        <v>11</v>
      </c>
      <c r="T407" s="643"/>
      <c r="U407" s="7"/>
      <c r="AO407" s="6"/>
      <c r="AP407" s="6"/>
      <c r="AQ407" s="6"/>
      <c r="AR407" s="6"/>
      <c r="AS407" s="6"/>
      <c r="AT407" s="6"/>
      <c r="AU407" s="6"/>
      <c r="AV407" s="6"/>
      <c r="AW407" s="6"/>
      <c r="AX407" s="6"/>
      <c r="AY407" s="67"/>
      <c r="AZ407" s="67"/>
      <c r="BA407" s="67"/>
      <c r="BB407" s="67"/>
      <c r="BC407" s="67"/>
      <c r="BD407" s="67"/>
      <c r="BE407" s="67"/>
      <c r="BF407" s="67"/>
      <c r="BG407" s="67"/>
      <c r="BH407" s="67"/>
    </row>
    <row r="408" spans="1:60" ht="14.25" customHeight="1">
      <c r="A408" s="692" t="s">
        <v>81</v>
      </c>
      <c r="B408" s="696"/>
      <c r="C408" s="693"/>
      <c r="D408" s="53" t="s">
        <v>43</v>
      </c>
      <c r="E408" s="654"/>
      <c r="F408" s="655"/>
      <c r="G408" s="654"/>
      <c r="H408" s="655"/>
      <c r="I408" s="646">
        <f>I434*0.05</f>
        <v>72</v>
      </c>
      <c r="J408" s="647"/>
      <c r="K408" s="731" t="str">
        <f>K16</f>
        <v>Herramienta menor (5%)</v>
      </c>
      <c r="L408" s="732"/>
      <c r="M408" s="733"/>
      <c r="N408" s="53" t="str">
        <f>N16</f>
        <v>Global</v>
      </c>
      <c r="O408" s="654"/>
      <c r="P408" s="655"/>
      <c r="Q408" s="760"/>
      <c r="R408" s="761"/>
      <c r="S408" s="646">
        <f>0.05*S434</f>
        <v>450</v>
      </c>
      <c r="T408" s="647"/>
      <c r="U408" s="7"/>
      <c r="AO408" s="6"/>
      <c r="AP408" s="6"/>
      <c r="AQ408" s="6"/>
      <c r="AR408" s="6"/>
      <c r="AS408" s="6"/>
      <c r="AT408" s="6"/>
      <c r="AU408" s="6"/>
      <c r="AV408" s="6"/>
      <c r="AW408" s="6"/>
      <c r="AX408" s="6"/>
      <c r="AY408" s="67"/>
      <c r="AZ408" s="67"/>
      <c r="BA408" s="67"/>
      <c r="BB408" s="67"/>
      <c r="BC408" s="67"/>
      <c r="BD408" s="67"/>
      <c r="BE408" s="67"/>
      <c r="BF408" s="67"/>
      <c r="BG408" s="67"/>
      <c r="BH408" s="67"/>
    </row>
    <row r="409" spans="1:60" ht="14.25" customHeight="1">
      <c r="A409" s="648"/>
      <c r="B409" s="648"/>
      <c r="C409" s="648"/>
      <c r="D409" s="8"/>
      <c r="E409" s="692"/>
      <c r="F409" s="693"/>
      <c r="G409" s="648"/>
      <c r="H409" s="648"/>
      <c r="I409" s="646"/>
      <c r="J409" s="756"/>
      <c r="K409" s="648"/>
      <c r="L409" s="648"/>
      <c r="M409" s="648"/>
      <c r="N409" s="53"/>
      <c r="O409" s="692"/>
      <c r="P409" s="693"/>
      <c r="Q409" s="766"/>
      <c r="R409" s="766"/>
      <c r="S409" s="646">
        <f>O409*0.2</f>
        <v>0</v>
      </c>
      <c r="T409" s="647"/>
      <c r="U409" s="7"/>
      <c r="AO409" s="6"/>
      <c r="AP409" s="6"/>
      <c r="AQ409" s="6"/>
      <c r="AR409" s="6"/>
      <c r="AS409" s="6"/>
      <c r="AT409" s="6"/>
      <c r="AU409" s="6"/>
      <c r="AV409" s="6"/>
      <c r="AW409" s="6"/>
      <c r="AX409" s="6"/>
      <c r="AY409" s="67"/>
      <c r="AZ409" s="67"/>
      <c r="BA409" s="67"/>
      <c r="BB409" s="67"/>
      <c r="BC409" s="67"/>
      <c r="BD409" s="67"/>
      <c r="BE409" s="67"/>
      <c r="BF409" s="67"/>
      <c r="BG409" s="67"/>
      <c r="BH409" s="67"/>
    </row>
    <row r="410" spans="7:60" ht="14.25" customHeight="1">
      <c r="G410" s="632" t="s">
        <v>13</v>
      </c>
      <c r="H410" s="632"/>
      <c r="I410" s="688">
        <f>SUM(I408:J409)</f>
        <v>72</v>
      </c>
      <c r="J410" s="689"/>
      <c r="K410" s="76"/>
      <c r="L410" s="7"/>
      <c r="M410" s="7"/>
      <c r="N410" s="7"/>
      <c r="O410" s="7"/>
      <c r="P410" s="7"/>
      <c r="Q410" s="658" t="s">
        <v>13</v>
      </c>
      <c r="R410" s="658"/>
      <c r="S410" s="638">
        <f>SUM(S408:T409)</f>
        <v>450</v>
      </c>
      <c r="T410" s="639"/>
      <c r="U410" s="7"/>
      <c r="AO410" s="6"/>
      <c r="AP410" s="6"/>
      <c r="AQ410" s="6"/>
      <c r="AR410" s="6"/>
      <c r="AS410" s="6"/>
      <c r="AT410" s="6"/>
      <c r="AU410" s="6"/>
      <c r="AV410" s="6"/>
      <c r="AW410" s="6"/>
      <c r="AX410" s="6"/>
      <c r="AY410" s="67"/>
      <c r="AZ410" s="67"/>
      <c r="BA410" s="67"/>
      <c r="BB410" s="67"/>
      <c r="BC410" s="67"/>
      <c r="BD410" s="67"/>
      <c r="BE410" s="67"/>
      <c r="BF410" s="67"/>
      <c r="BG410" s="67"/>
      <c r="BH410" s="67"/>
    </row>
    <row r="411" spans="11:60" ht="6" customHeight="1">
      <c r="K411" s="76"/>
      <c r="L411" s="7"/>
      <c r="M411" s="7"/>
      <c r="N411" s="7"/>
      <c r="O411" s="7"/>
      <c r="P411" s="7"/>
      <c r="Q411" s="110"/>
      <c r="R411" s="110"/>
      <c r="S411" s="7"/>
      <c r="T411" s="111"/>
      <c r="U411" s="7"/>
      <c r="AO411" s="6"/>
      <c r="AP411" s="6"/>
      <c r="AQ411" s="6"/>
      <c r="AR411" s="6"/>
      <c r="AS411" s="6"/>
      <c r="AT411" s="6"/>
      <c r="AU411" s="6"/>
      <c r="AV411" s="6"/>
      <c r="AW411" s="6"/>
      <c r="AX411" s="6"/>
      <c r="AY411" s="67"/>
      <c r="AZ411" s="67"/>
      <c r="BA411" s="67"/>
      <c r="BB411" s="67"/>
      <c r="BC411" s="67"/>
      <c r="BD411" s="67"/>
      <c r="BE411" s="67"/>
      <c r="BF411" s="67"/>
      <c r="BG411" s="67"/>
      <c r="BH411" s="67"/>
    </row>
    <row r="412" spans="1:60" ht="15.75" customHeight="1">
      <c r="A412" s="81" t="s">
        <v>30</v>
      </c>
      <c r="K412" s="81" t="s">
        <v>30</v>
      </c>
      <c r="L412" s="7"/>
      <c r="M412" s="7"/>
      <c r="N412" s="7"/>
      <c r="O412" s="7"/>
      <c r="P412" s="7"/>
      <c r="Q412" s="110"/>
      <c r="R412" s="110"/>
      <c r="S412" s="7"/>
      <c r="T412" s="111"/>
      <c r="U412" s="7"/>
      <c r="AO412" s="6"/>
      <c r="AP412" s="6"/>
      <c r="AQ412" s="6"/>
      <c r="AR412" s="6"/>
      <c r="AS412" s="6"/>
      <c r="AT412" s="6"/>
      <c r="AU412" s="6"/>
      <c r="AV412" s="6"/>
      <c r="AW412" s="6"/>
      <c r="AX412" s="6"/>
      <c r="AY412" s="67"/>
      <c r="AZ412" s="67"/>
      <c r="BA412" s="67"/>
      <c r="BB412" s="67"/>
      <c r="BC412" s="67"/>
      <c r="BD412" s="67"/>
      <c r="BE412" s="67"/>
      <c r="BF412" s="67"/>
      <c r="BG412" s="67"/>
      <c r="BH412" s="67"/>
    </row>
    <row r="413" spans="1:60" ht="15.75" customHeight="1">
      <c r="A413" s="635" t="s">
        <v>26</v>
      </c>
      <c r="B413" s="636"/>
      <c r="C413" s="637"/>
      <c r="D413" s="724" t="s">
        <v>2</v>
      </c>
      <c r="E413" s="725"/>
      <c r="F413" s="3" t="s">
        <v>0</v>
      </c>
      <c r="G413" s="724" t="s">
        <v>15</v>
      </c>
      <c r="H413" s="725"/>
      <c r="I413" s="754" t="s">
        <v>11</v>
      </c>
      <c r="J413" s="755"/>
      <c r="K413" s="635" t="s">
        <v>26</v>
      </c>
      <c r="L413" s="636"/>
      <c r="M413" s="637"/>
      <c r="N413" s="724" t="s">
        <v>2</v>
      </c>
      <c r="O413" s="725"/>
      <c r="P413" s="3" t="s">
        <v>0</v>
      </c>
      <c r="Q413" s="644" t="s">
        <v>15</v>
      </c>
      <c r="R413" s="645"/>
      <c r="S413" s="635" t="s">
        <v>11</v>
      </c>
      <c r="T413" s="637"/>
      <c r="U413" s="7"/>
      <c r="AO413" s="6"/>
      <c r="AP413" s="6"/>
      <c r="AQ413" s="6"/>
      <c r="AR413" s="6"/>
      <c r="AS413" s="6"/>
      <c r="AT413" s="6"/>
      <c r="AU413" s="6"/>
      <c r="AV413" s="6"/>
      <c r="AW413" s="6"/>
      <c r="AX413" s="6"/>
      <c r="AY413" s="67"/>
      <c r="AZ413" s="67"/>
      <c r="BA413" s="67"/>
      <c r="BB413" s="67"/>
      <c r="BC413" s="67"/>
      <c r="BD413" s="67"/>
      <c r="BE413" s="67"/>
      <c r="BF413" s="67"/>
      <c r="BG413" s="67"/>
      <c r="BH413" s="67"/>
    </row>
    <row r="414" spans="1:60" ht="14.25" customHeight="1">
      <c r="A414" s="820" t="s">
        <v>309</v>
      </c>
      <c r="B414" s="632"/>
      <c r="C414" s="632"/>
      <c r="D414" s="652" t="s">
        <v>146</v>
      </c>
      <c r="E414" s="653"/>
      <c r="F414" s="50">
        <f>I414/G414</f>
        <v>0.1</v>
      </c>
      <c r="G414" s="632">
        <v>1500</v>
      </c>
      <c r="H414" s="632"/>
      <c r="I414" s="688">
        <v>150</v>
      </c>
      <c r="J414" s="689"/>
      <c r="K414" s="677" t="str">
        <f>K169</f>
        <v>CONCRETO 3000 PSI (21 MPA)</v>
      </c>
      <c r="L414" s="650"/>
      <c r="M414" s="651"/>
      <c r="N414" s="679" t="str">
        <f>N169</f>
        <v>M3</v>
      </c>
      <c r="O414" s="653"/>
      <c r="P414" s="1">
        <v>0.045</v>
      </c>
      <c r="Q414" s="658">
        <f>Q169</f>
        <v>300000</v>
      </c>
      <c r="R414" s="658"/>
      <c r="S414" s="638">
        <f aca="true" t="shared" si="16" ref="S414:S420">Q414*P414</f>
        <v>13500</v>
      </c>
      <c r="T414" s="639"/>
      <c r="U414" s="7"/>
      <c r="AO414" s="6"/>
      <c r="AP414" s="6"/>
      <c r="AQ414" s="6"/>
      <c r="AR414" s="6"/>
      <c r="AS414" s="6"/>
      <c r="AT414" s="6"/>
      <c r="AU414" s="6"/>
      <c r="AV414" s="6"/>
      <c r="AW414" s="6"/>
      <c r="AX414" s="6"/>
      <c r="AY414" s="67"/>
      <c r="AZ414" s="67"/>
      <c r="BA414" s="67"/>
      <c r="BB414" s="67"/>
      <c r="BC414" s="67"/>
      <c r="BD414" s="67"/>
      <c r="BE414" s="67"/>
      <c r="BF414" s="67"/>
      <c r="BG414" s="67"/>
      <c r="BH414" s="67"/>
    </row>
    <row r="415" spans="1:60" ht="14.25" customHeight="1">
      <c r="A415" s="820" t="s">
        <v>310</v>
      </c>
      <c r="B415" s="632"/>
      <c r="C415" s="632"/>
      <c r="D415" s="652" t="s">
        <v>311</v>
      </c>
      <c r="E415" s="653"/>
      <c r="F415" s="50">
        <f>I415/G415</f>
        <v>0.01</v>
      </c>
      <c r="G415" s="632">
        <v>2800</v>
      </c>
      <c r="H415" s="632"/>
      <c r="I415" s="688">
        <v>28</v>
      </c>
      <c r="J415" s="689"/>
      <c r="K415" s="677" t="str">
        <f>K170</f>
        <v>ACERO (4200 Kg/M2)</v>
      </c>
      <c r="L415" s="650"/>
      <c r="M415" s="651"/>
      <c r="N415" s="679" t="str">
        <f>N170</f>
        <v>KG</v>
      </c>
      <c r="O415" s="653"/>
      <c r="P415" s="1">
        <v>4.56</v>
      </c>
      <c r="Q415" s="658">
        <f>Q170</f>
        <v>2500</v>
      </c>
      <c r="R415" s="658"/>
      <c r="S415" s="638">
        <f t="shared" si="16"/>
        <v>11399.999999999998</v>
      </c>
      <c r="T415" s="639"/>
      <c r="U415" s="7"/>
      <c r="AO415" s="6"/>
      <c r="AP415" s="6"/>
      <c r="AQ415" s="6"/>
      <c r="AR415" s="6"/>
      <c r="AS415" s="6"/>
      <c r="AT415" s="6"/>
      <c r="AU415" s="6"/>
      <c r="AV415" s="6"/>
      <c r="AW415" s="6"/>
      <c r="AX415" s="6"/>
      <c r="AY415" s="67"/>
      <c r="AZ415" s="67"/>
      <c r="BA415" s="67"/>
      <c r="BB415" s="67"/>
      <c r="BC415" s="67"/>
      <c r="BD415" s="67"/>
      <c r="BE415" s="67"/>
      <c r="BF415" s="67"/>
      <c r="BG415" s="67"/>
      <c r="BH415" s="67"/>
    </row>
    <row r="416" spans="1:60" ht="14.25" customHeight="1">
      <c r="A416" s="820" t="s">
        <v>312</v>
      </c>
      <c r="B416" s="632"/>
      <c r="C416" s="632"/>
      <c r="D416" s="652" t="s">
        <v>313</v>
      </c>
      <c r="E416" s="653"/>
      <c r="F416" s="50">
        <f>I416/G416</f>
        <v>0.05</v>
      </c>
      <c r="G416" s="632">
        <v>178</v>
      </c>
      <c r="H416" s="632"/>
      <c r="I416" s="688">
        <v>8.9</v>
      </c>
      <c r="J416" s="689"/>
      <c r="K416" s="677" t="str">
        <f>K171</f>
        <v>TABLA CEP 1 CARA 20X300X2.5 CM</v>
      </c>
      <c r="L416" s="650"/>
      <c r="M416" s="651"/>
      <c r="N416" s="679" t="str">
        <f>N171</f>
        <v>Unidad X 3M</v>
      </c>
      <c r="O416" s="653"/>
      <c r="P416" s="1">
        <f>P171</f>
        <v>1.2</v>
      </c>
      <c r="Q416" s="658">
        <f>Q171</f>
        <v>7000</v>
      </c>
      <c r="R416" s="658"/>
      <c r="S416" s="638">
        <f t="shared" si="16"/>
        <v>8400</v>
      </c>
      <c r="T416" s="639"/>
      <c r="U416" s="7"/>
      <c r="AO416" s="6"/>
      <c r="AP416" s="6"/>
      <c r="AQ416" s="6"/>
      <c r="AR416" s="6"/>
      <c r="AS416" s="6"/>
      <c r="AT416" s="6"/>
      <c r="AU416" s="6"/>
      <c r="AV416" s="6"/>
      <c r="AW416" s="6"/>
      <c r="AX416" s="6"/>
      <c r="AY416" s="67"/>
      <c r="AZ416" s="67"/>
      <c r="BA416" s="67"/>
      <c r="BB416" s="67"/>
      <c r="BC416" s="67"/>
      <c r="BD416" s="67"/>
      <c r="BE416" s="67"/>
      <c r="BF416" s="67"/>
      <c r="BG416" s="67"/>
      <c r="BH416" s="67"/>
    </row>
    <row r="417" spans="1:60" ht="14.25" customHeight="1">
      <c r="A417" s="632"/>
      <c r="B417" s="632"/>
      <c r="C417" s="632"/>
      <c r="D417" s="679"/>
      <c r="E417" s="653"/>
      <c r="F417" s="50"/>
      <c r="G417" s="632"/>
      <c r="H417" s="632"/>
      <c r="I417" s="688"/>
      <c r="J417" s="689"/>
      <c r="K417" s="677" t="str">
        <f>K172</f>
        <v>BASTIDOR ECONOMICO</v>
      </c>
      <c r="L417" s="650"/>
      <c r="M417" s="651"/>
      <c r="N417" s="679" t="str">
        <f>N172</f>
        <v>Unidad X 3M</v>
      </c>
      <c r="O417" s="653"/>
      <c r="P417" s="1">
        <f>P172</f>
        <v>0.6</v>
      </c>
      <c r="Q417" s="658">
        <f>Q172</f>
        <v>2500</v>
      </c>
      <c r="R417" s="658"/>
      <c r="S417" s="638">
        <f t="shared" si="16"/>
        <v>1500</v>
      </c>
      <c r="T417" s="639"/>
      <c r="U417" s="7"/>
      <c r="AO417" s="6"/>
      <c r="AP417" s="6"/>
      <c r="AQ417" s="6"/>
      <c r="AR417" s="6"/>
      <c r="AS417" s="6"/>
      <c r="AT417" s="6"/>
      <c r="AU417" s="6"/>
      <c r="AV417" s="6"/>
      <c r="AW417" s="6"/>
      <c r="AX417" s="6"/>
      <c r="AY417" s="67"/>
      <c r="AZ417" s="67"/>
      <c r="BA417" s="67"/>
      <c r="BB417" s="67"/>
      <c r="BC417" s="67"/>
      <c r="BD417" s="67"/>
      <c r="BE417" s="67"/>
      <c r="BF417" s="67"/>
      <c r="BG417" s="67"/>
      <c r="BH417" s="67"/>
    </row>
    <row r="418" spans="1:60" ht="14.25" customHeight="1">
      <c r="A418" s="632"/>
      <c r="B418" s="632"/>
      <c r="C418" s="632"/>
      <c r="D418" s="679"/>
      <c r="E418" s="653"/>
      <c r="F418" s="50"/>
      <c r="G418" s="632"/>
      <c r="H418" s="632"/>
      <c r="I418" s="688"/>
      <c r="J418" s="689"/>
      <c r="K418" s="691" t="str">
        <f aca="true" t="shared" si="17" ref="K418:Q418">K173</f>
        <v>PUNTILLA DE 2"</v>
      </c>
      <c r="L418" s="691"/>
      <c r="M418" s="691"/>
      <c r="N418" s="679" t="str">
        <f t="shared" si="17"/>
        <v>Libra</v>
      </c>
      <c r="O418" s="653"/>
      <c r="P418" s="50">
        <f t="shared" si="17"/>
        <v>0.1</v>
      </c>
      <c r="Q418" s="658">
        <f t="shared" si="17"/>
        <v>2200</v>
      </c>
      <c r="R418" s="658"/>
      <c r="S418" s="638">
        <f t="shared" si="16"/>
        <v>220</v>
      </c>
      <c r="T418" s="639"/>
      <c r="U418" s="7"/>
      <c r="AO418" s="6"/>
      <c r="AP418" s="6"/>
      <c r="AQ418" s="6"/>
      <c r="AR418" s="6"/>
      <c r="AS418" s="6"/>
      <c r="AT418" s="6"/>
      <c r="AU418" s="6"/>
      <c r="AV418" s="6"/>
      <c r="AW418" s="6"/>
      <c r="AX418" s="6"/>
      <c r="AY418" s="67"/>
      <c r="AZ418" s="67"/>
      <c r="BA418" s="67"/>
      <c r="BB418" s="67"/>
      <c r="BC418" s="67"/>
      <c r="BD418" s="67"/>
      <c r="BE418" s="67"/>
      <c r="BF418" s="67"/>
      <c r="BG418" s="67"/>
      <c r="BH418" s="67"/>
    </row>
    <row r="419" spans="1:60" ht="14.25" customHeight="1">
      <c r="A419" s="632"/>
      <c r="B419" s="632"/>
      <c r="C419" s="632"/>
      <c r="D419" s="679"/>
      <c r="E419" s="653"/>
      <c r="F419" s="50"/>
      <c r="G419" s="632"/>
      <c r="H419" s="632"/>
      <c r="I419" s="688"/>
      <c r="J419" s="689"/>
      <c r="K419" s="677" t="str">
        <f>K174</f>
        <v>ALAMBRE DE AMARRE</v>
      </c>
      <c r="L419" s="650"/>
      <c r="M419" s="651"/>
      <c r="N419" s="679" t="str">
        <f>N174</f>
        <v>KG</v>
      </c>
      <c r="O419" s="653"/>
      <c r="P419" s="50">
        <f>P174</f>
        <v>0.07</v>
      </c>
      <c r="Q419" s="658">
        <f>Q174</f>
        <v>2800</v>
      </c>
      <c r="R419" s="658"/>
      <c r="S419" s="638">
        <f t="shared" si="16"/>
        <v>196.00000000000003</v>
      </c>
      <c r="T419" s="639"/>
      <c r="U419" s="7"/>
      <c r="AO419" s="6"/>
      <c r="AP419" s="6"/>
      <c r="AQ419" s="6"/>
      <c r="AR419" s="6"/>
      <c r="AS419" s="6"/>
      <c r="AT419" s="6"/>
      <c r="AU419" s="6"/>
      <c r="AV419" s="6"/>
      <c r="AW419" s="6"/>
      <c r="AX419" s="6"/>
      <c r="AY419" s="67"/>
      <c r="AZ419" s="67"/>
      <c r="BA419" s="67"/>
      <c r="BB419" s="67"/>
      <c r="BC419" s="67"/>
      <c r="BD419" s="67"/>
      <c r="BE419" s="67"/>
      <c r="BF419" s="67"/>
      <c r="BG419" s="67"/>
      <c r="BH419" s="67"/>
    </row>
    <row r="420" spans="1:60" ht="14.25" customHeight="1">
      <c r="A420" s="83"/>
      <c r="B420" s="51"/>
      <c r="C420" s="51"/>
      <c r="D420" s="51"/>
      <c r="E420" s="51"/>
      <c r="F420" s="51"/>
      <c r="G420" s="50"/>
      <c r="H420" s="50"/>
      <c r="I420" s="184"/>
      <c r="J420" s="185"/>
      <c r="K420" s="649" t="s">
        <v>312</v>
      </c>
      <c r="L420" s="650"/>
      <c r="M420" s="651"/>
      <c r="N420" s="652" t="s">
        <v>313</v>
      </c>
      <c r="O420" s="653"/>
      <c r="P420" s="50">
        <v>0.05</v>
      </c>
      <c r="Q420" s="658">
        <f>S414+S415+S416+S417+S418+S419</f>
        <v>35216</v>
      </c>
      <c r="R420" s="658"/>
      <c r="S420" s="638">
        <f t="shared" si="16"/>
        <v>1760.8000000000002</v>
      </c>
      <c r="T420" s="639"/>
      <c r="U420" s="7"/>
      <c r="AO420" s="6"/>
      <c r="AP420" s="6"/>
      <c r="AQ420" s="6"/>
      <c r="AR420" s="6"/>
      <c r="AS420" s="6"/>
      <c r="AT420" s="6"/>
      <c r="AU420" s="6"/>
      <c r="AV420" s="6"/>
      <c r="AW420" s="6"/>
      <c r="AX420" s="6"/>
      <c r="AY420" s="67"/>
      <c r="AZ420" s="67"/>
      <c r="BA420" s="67"/>
      <c r="BB420" s="67"/>
      <c r="BC420" s="67"/>
      <c r="BD420" s="67"/>
      <c r="BE420" s="67"/>
      <c r="BF420" s="67"/>
      <c r="BG420" s="67"/>
      <c r="BH420" s="67"/>
    </row>
    <row r="421" spans="7:60" ht="14.25" customHeight="1">
      <c r="G421" s="632" t="s">
        <v>13</v>
      </c>
      <c r="H421" s="632"/>
      <c r="I421" s="688">
        <f>SUM(I414:J419)</f>
        <v>186.9</v>
      </c>
      <c r="J421" s="689"/>
      <c r="K421" s="76"/>
      <c r="L421" s="7"/>
      <c r="M421" s="7"/>
      <c r="N421" s="7"/>
      <c r="O421" s="7"/>
      <c r="P421" s="7"/>
      <c r="Q421" s="658" t="s">
        <v>13</v>
      </c>
      <c r="R421" s="658"/>
      <c r="S421" s="638">
        <f>SUM(S414:T420)</f>
        <v>36976.8</v>
      </c>
      <c r="T421" s="639"/>
      <c r="U421" s="7"/>
      <c r="AO421" s="6"/>
      <c r="AP421" s="6"/>
      <c r="AQ421" s="6"/>
      <c r="AR421" s="6"/>
      <c r="AS421" s="6"/>
      <c r="AT421" s="6"/>
      <c r="AU421" s="6"/>
      <c r="AV421" s="6"/>
      <c r="AW421" s="6"/>
      <c r="AX421" s="6"/>
      <c r="AY421" s="67"/>
      <c r="AZ421" s="67"/>
      <c r="BA421" s="67"/>
      <c r="BB421" s="67"/>
      <c r="BC421" s="67"/>
      <c r="BD421" s="67"/>
      <c r="BE421" s="67"/>
      <c r="BF421" s="67"/>
      <c r="BG421" s="67"/>
      <c r="BH421" s="67"/>
    </row>
    <row r="422" spans="7:60" ht="5.25" customHeight="1">
      <c r="G422" s="51"/>
      <c r="H422" s="51"/>
      <c r="I422" s="42"/>
      <c r="J422" s="84"/>
      <c r="K422" s="76"/>
      <c r="L422" s="7"/>
      <c r="M422" s="7"/>
      <c r="N422" s="7"/>
      <c r="O422" s="7"/>
      <c r="P422" s="7"/>
      <c r="Q422" s="103"/>
      <c r="R422" s="103"/>
      <c r="S422" s="9"/>
      <c r="T422" s="112"/>
      <c r="U422" s="7"/>
      <c r="AO422" s="6"/>
      <c r="AP422" s="6"/>
      <c r="AQ422" s="6"/>
      <c r="AR422" s="6"/>
      <c r="AS422" s="6"/>
      <c r="AT422" s="6"/>
      <c r="AU422" s="6"/>
      <c r="AV422" s="6"/>
      <c r="AW422" s="6"/>
      <c r="AX422" s="6"/>
      <c r="AY422" s="67"/>
      <c r="AZ422" s="67"/>
      <c r="BA422" s="67"/>
      <c r="BB422" s="67"/>
      <c r="BC422" s="67"/>
      <c r="BD422" s="67"/>
      <c r="BE422" s="67"/>
      <c r="BF422" s="67"/>
      <c r="BG422" s="67"/>
      <c r="BH422" s="67"/>
    </row>
    <row r="423" spans="1:60" ht="18">
      <c r="A423" s="81" t="s">
        <v>31</v>
      </c>
      <c r="B423" s="82"/>
      <c r="G423" s="51"/>
      <c r="H423" s="51"/>
      <c r="I423" s="42"/>
      <c r="J423" s="84"/>
      <c r="K423" s="81" t="s">
        <v>31</v>
      </c>
      <c r="L423" s="82"/>
      <c r="M423" s="7"/>
      <c r="N423" s="7"/>
      <c r="O423" s="7"/>
      <c r="P423" s="7"/>
      <c r="Q423" s="103"/>
      <c r="R423" s="103"/>
      <c r="S423" s="9"/>
      <c r="T423" s="112"/>
      <c r="U423" s="7"/>
      <c r="AO423" s="6"/>
      <c r="AP423" s="6"/>
      <c r="AQ423" s="6"/>
      <c r="AR423" s="6"/>
      <c r="AS423" s="6"/>
      <c r="AT423" s="6"/>
      <c r="AU423" s="6"/>
      <c r="AV423" s="6"/>
      <c r="AW423" s="6"/>
      <c r="AX423" s="6"/>
      <c r="AY423" s="67"/>
      <c r="AZ423" s="67"/>
      <c r="BA423" s="67"/>
      <c r="BB423" s="67"/>
      <c r="BC423" s="67"/>
      <c r="BD423" s="67"/>
      <c r="BE423" s="67"/>
      <c r="BF423" s="67"/>
      <c r="BG423" s="67"/>
      <c r="BH423" s="67"/>
    </row>
    <row r="424" spans="1:60" ht="14.25" customHeight="1">
      <c r="A424" s="643" t="s">
        <v>27</v>
      </c>
      <c r="B424" s="643"/>
      <c r="C424" s="52" t="s">
        <v>32</v>
      </c>
      <c r="D424" s="52" t="s">
        <v>33</v>
      </c>
      <c r="E424" s="643" t="s">
        <v>34</v>
      </c>
      <c r="F424" s="643"/>
      <c r="G424" s="643" t="s">
        <v>35</v>
      </c>
      <c r="H424" s="643"/>
      <c r="I424" s="676" t="s">
        <v>11</v>
      </c>
      <c r="J424" s="676"/>
      <c r="K424" s="643" t="s">
        <v>27</v>
      </c>
      <c r="L424" s="643"/>
      <c r="M424" s="52" t="s">
        <v>32</v>
      </c>
      <c r="N424" s="52" t="s">
        <v>33</v>
      </c>
      <c r="O424" s="643" t="s">
        <v>34</v>
      </c>
      <c r="P424" s="643"/>
      <c r="Q424" s="633" t="s">
        <v>35</v>
      </c>
      <c r="R424" s="633"/>
      <c r="S424" s="634" t="s">
        <v>11</v>
      </c>
      <c r="T424" s="634"/>
      <c r="U424" s="7"/>
      <c r="AO424" s="6"/>
      <c r="AP424" s="6"/>
      <c r="AQ424" s="6"/>
      <c r="AR424" s="6"/>
      <c r="AS424" s="6"/>
      <c r="AT424" s="6"/>
      <c r="AU424" s="6"/>
      <c r="AV424" s="6"/>
      <c r="AW424" s="6"/>
      <c r="AX424" s="6"/>
      <c r="AY424" s="67"/>
      <c r="AZ424" s="67"/>
      <c r="BA424" s="67"/>
      <c r="BB424" s="67"/>
      <c r="BC424" s="67"/>
      <c r="BD424" s="67"/>
      <c r="BE424" s="67"/>
      <c r="BF424" s="67"/>
      <c r="BG424" s="67"/>
      <c r="BH424" s="67"/>
    </row>
    <row r="425" spans="1:60" ht="14.25" customHeight="1">
      <c r="A425" s="632"/>
      <c r="B425" s="632"/>
      <c r="C425" s="5"/>
      <c r="D425" s="5"/>
      <c r="E425" s="632"/>
      <c r="F425" s="632"/>
      <c r="G425" s="632"/>
      <c r="H425" s="632"/>
      <c r="I425" s="668"/>
      <c r="J425" s="668"/>
      <c r="K425" s="632"/>
      <c r="L425" s="632"/>
      <c r="M425" s="5"/>
      <c r="N425" s="5"/>
      <c r="O425" s="632"/>
      <c r="P425" s="632"/>
      <c r="Q425" s="658"/>
      <c r="R425" s="658"/>
      <c r="S425" s="657"/>
      <c r="T425" s="657"/>
      <c r="U425" s="7"/>
      <c r="AO425" s="6"/>
      <c r="AP425" s="6"/>
      <c r="AQ425" s="6"/>
      <c r="AR425" s="6"/>
      <c r="AS425" s="6"/>
      <c r="AT425" s="6"/>
      <c r="AU425" s="6"/>
      <c r="AV425" s="6"/>
      <c r="AW425" s="6"/>
      <c r="AX425" s="6"/>
      <c r="AY425" s="67"/>
      <c r="AZ425" s="67"/>
      <c r="BA425" s="67"/>
      <c r="BB425" s="67"/>
      <c r="BC425" s="67"/>
      <c r="BD425" s="67"/>
      <c r="BE425" s="67"/>
      <c r="BF425" s="67"/>
      <c r="BG425" s="67"/>
      <c r="BH425" s="67"/>
    </row>
    <row r="426" spans="1:60" ht="14.25" customHeight="1">
      <c r="A426" s="632"/>
      <c r="B426" s="632"/>
      <c r="C426" s="5"/>
      <c r="D426" s="5"/>
      <c r="E426" s="632"/>
      <c r="F426" s="632"/>
      <c r="G426" s="632"/>
      <c r="H426" s="632"/>
      <c r="I426" s="668"/>
      <c r="J426" s="668"/>
      <c r="K426" s="632"/>
      <c r="L426" s="632"/>
      <c r="M426" s="5"/>
      <c r="N426" s="5"/>
      <c r="O426" s="632"/>
      <c r="P426" s="632"/>
      <c r="Q426" s="658"/>
      <c r="R426" s="658"/>
      <c r="S426" s="657"/>
      <c r="T426" s="657"/>
      <c r="U426" s="7"/>
      <c r="AO426" s="6"/>
      <c r="AP426" s="6"/>
      <c r="AQ426" s="6"/>
      <c r="AR426" s="6"/>
      <c r="AS426" s="6"/>
      <c r="AT426" s="6"/>
      <c r="AU426" s="6"/>
      <c r="AV426" s="6"/>
      <c r="AW426" s="6"/>
      <c r="AX426" s="6"/>
      <c r="AY426" s="67"/>
      <c r="AZ426" s="67"/>
      <c r="BA426" s="67"/>
      <c r="BB426" s="67"/>
      <c r="BC426" s="67"/>
      <c r="BD426" s="67"/>
      <c r="BE426" s="67"/>
      <c r="BF426" s="67"/>
      <c r="BG426" s="67"/>
      <c r="BH426" s="67"/>
    </row>
    <row r="427" spans="1:60" ht="14.25" customHeight="1">
      <c r="A427" s="632"/>
      <c r="B427" s="632"/>
      <c r="C427" s="5"/>
      <c r="D427" s="5"/>
      <c r="E427" s="632"/>
      <c r="F427" s="632"/>
      <c r="G427" s="632"/>
      <c r="H427" s="632"/>
      <c r="I427" s="668"/>
      <c r="J427" s="668"/>
      <c r="K427" s="632"/>
      <c r="L427" s="632"/>
      <c r="M427" s="5"/>
      <c r="N427" s="5"/>
      <c r="O427" s="632"/>
      <c r="P427" s="632"/>
      <c r="Q427" s="658"/>
      <c r="R427" s="658"/>
      <c r="S427" s="657"/>
      <c r="T427" s="657"/>
      <c r="U427" s="7"/>
      <c r="AO427" s="6"/>
      <c r="AP427" s="6"/>
      <c r="AQ427" s="6"/>
      <c r="AR427" s="6"/>
      <c r="AS427" s="6"/>
      <c r="AT427" s="6"/>
      <c r="AU427" s="6"/>
      <c r="AV427" s="6"/>
      <c r="AW427" s="6"/>
      <c r="AX427" s="6"/>
      <c r="AY427" s="67"/>
      <c r="AZ427" s="67"/>
      <c r="BA427" s="67"/>
      <c r="BB427" s="67"/>
      <c r="BC427" s="67"/>
      <c r="BD427" s="67"/>
      <c r="BE427" s="67"/>
      <c r="BF427" s="67"/>
      <c r="BG427" s="67"/>
      <c r="BH427" s="67"/>
    </row>
    <row r="428" spans="1:60" ht="14.25" customHeight="1">
      <c r="A428" s="83"/>
      <c r="B428" s="51"/>
      <c r="E428" s="51"/>
      <c r="F428" s="51"/>
      <c r="G428" s="632" t="s">
        <v>13</v>
      </c>
      <c r="H428" s="632"/>
      <c r="I428" s="668">
        <f>SUM(I425:J427)</f>
        <v>0</v>
      </c>
      <c r="J428" s="668"/>
      <c r="K428" s="83"/>
      <c r="L428" s="51"/>
      <c r="M428" s="7"/>
      <c r="N428" s="7"/>
      <c r="O428" s="51"/>
      <c r="P428" s="51"/>
      <c r="Q428" s="658" t="s">
        <v>13</v>
      </c>
      <c r="R428" s="658"/>
      <c r="S428" s="657">
        <f>SUM(S425:T427)</f>
        <v>0</v>
      </c>
      <c r="T428" s="657"/>
      <c r="U428" s="7"/>
      <c r="AO428" s="6"/>
      <c r="AP428" s="6"/>
      <c r="AQ428" s="6"/>
      <c r="AR428" s="6"/>
      <c r="AS428" s="6"/>
      <c r="AT428" s="6"/>
      <c r="AU428" s="6"/>
      <c r="AV428" s="6"/>
      <c r="AW428" s="6"/>
      <c r="AX428" s="6"/>
      <c r="AY428" s="67"/>
      <c r="AZ428" s="67"/>
      <c r="BA428" s="67"/>
      <c r="BB428" s="67"/>
      <c r="BC428" s="67"/>
      <c r="BD428" s="67"/>
      <c r="BE428" s="67"/>
      <c r="BF428" s="67"/>
      <c r="BG428" s="67"/>
      <c r="BH428" s="67"/>
    </row>
    <row r="429" spans="1:60" ht="6.75" customHeight="1">
      <c r="A429" s="83"/>
      <c r="B429" s="51"/>
      <c r="E429" s="51"/>
      <c r="F429" s="51"/>
      <c r="G429" s="51"/>
      <c r="H429" s="51"/>
      <c r="I429" s="42"/>
      <c r="J429" s="84"/>
      <c r="K429" s="83"/>
      <c r="L429" s="51"/>
      <c r="M429" s="7"/>
      <c r="N429" s="7"/>
      <c r="O429" s="51"/>
      <c r="P429" s="51"/>
      <c r="Q429" s="103"/>
      <c r="R429" s="103"/>
      <c r="S429" s="10"/>
      <c r="T429" s="113"/>
      <c r="U429" s="7"/>
      <c r="AO429" s="6"/>
      <c r="AP429" s="6"/>
      <c r="AQ429" s="6"/>
      <c r="AR429" s="6"/>
      <c r="AS429" s="6"/>
      <c r="AT429" s="6"/>
      <c r="AU429" s="6"/>
      <c r="AV429" s="6"/>
      <c r="AW429" s="6"/>
      <c r="AX429" s="6"/>
      <c r="AY429" s="67"/>
      <c r="AZ429" s="67"/>
      <c r="BA429" s="67"/>
      <c r="BB429" s="67"/>
      <c r="BC429" s="67"/>
      <c r="BD429" s="67"/>
      <c r="BE429" s="67"/>
      <c r="BF429" s="67"/>
      <c r="BG429" s="67"/>
      <c r="BH429" s="67"/>
    </row>
    <row r="430" spans="1:60" ht="18">
      <c r="A430" s="81" t="s">
        <v>36</v>
      </c>
      <c r="K430" s="81" t="s">
        <v>36</v>
      </c>
      <c r="L430" s="7"/>
      <c r="M430" s="7"/>
      <c r="N430" s="7"/>
      <c r="O430" s="7"/>
      <c r="P430" s="7"/>
      <c r="Q430" s="110"/>
      <c r="R430" s="110"/>
      <c r="S430" s="7"/>
      <c r="T430" s="111"/>
      <c r="U430" s="7"/>
      <c r="AO430" s="6"/>
      <c r="AP430" s="6"/>
      <c r="AQ430" s="6"/>
      <c r="AR430" s="6"/>
      <c r="AS430" s="6"/>
      <c r="AT430" s="6"/>
      <c r="AU430" s="6"/>
      <c r="AV430" s="6"/>
      <c r="AW430" s="6"/>
      <c r="AX430" s="6"/>
      <c r="AY430" s="67"/>
      <c r="AZ430" s="67"/>
      <c r="BA430" s="67"/>
      <c r="BB430" s="67"/>
      <c r="BC430" s="67"/>
      <c r="BD430" s="67"/>
      <c r="BE430" s="67"/>
      <c r="BF430" s="67"/>
      <c r="BG430" s="67"/>
      <c r="BH430" s="67"/>
    </row>
    <row r="431" spans="1:60" ht="32.25" customHeight="1">
      <c r="A431" s="635" t="s">
        <v>37</v>
      </c>
      <c r="B431" s="636"/>
      <c r="C431" s="636"/>
      <c r="D431" s="636"/>
      <c r="E431" s="636"/>
      <c r="F431" s="637"/>
      <c r="G431" s="724" t="s">
        <v>44</v>
      </c>
      <c r="H431" s="725"/>
      <c r="I431" s="735" t="s">
        <v>11</v>
      </c>
      <c r="J431" s="736"/>
      <c r="K431" s="635" t="s">
        <v>37</v>
      </c>
      <c r="L431" s="636"/>
      <c r="M431" s="636"/>
      <c r="N431" s="636"/>
      <c r="O431" s="636"/>
      <c r="P431" s="637"/>
      <c r="Q431" s="644" t="s">
        <v>44</v>
      </c>
      <c r="R431" s="645"/>
      <c r="S431" s="676" t="s">
        <v>11</v>
      </c>
      <c r="T431" s="676"/>
      <c r="U431" s="7"/>
      <c r="AO431" s="6"/>
      <c r="AP431" s="6"/>
      <c r="AQ431" s="6"/>
      <c r="AR431" s="6"/>
      <c r="AS431" s="6"/>
      <c r="AT431" s="6"/>
      <c r="AU431" s="6"/>
      <c r="AV431" s="6"/>
      <c r="AW431" s="6"/>
      <c r="AX431" s="6"/>
      <c r="AY431" s="67"/>
      <c r="AZ431" s="67"/>
      <c r="BA431" s="67"/>
      <c r="BB431" s="67"/>
      <c r="BC431" s="67"/>
      <c r="BD431" s="67"/>
      <c r="BE431" s="67"/>
      <c r="BF431" s="67"/>
      <c r="BG431" s="67"/>
      <c r="BH431" s="67"/>
    </row>
    <row r="432" spans="1:60" ht="14.25" customHeight="1">
      <c r="A432" s="679" t="s">
        <v>45</v>
      </c>
      <c r="B432" s="653"/>
      <c r="C432" s="653"/>
      <c r="D432" s="653"/>
      <c r="E432" s="653"/>
      <c r="F432" s="680"/>
      <c r="G432" s="632" t="s">
        <v>192</v>
      </c>
      <c r="H432" s="632"/>
      <c r="I432" s="668">
        <f>'CONTENIDO GENERAL'!J20</f>
        <v>1440</v>
      </c>
      <c r="J432" s="668"/>
      <c r="K432" s="652" t="s">
        <v>288</v>
      </c>
      <c r="L432" s="653"/>
      <c r="M432" s="653"/>
      <c r="N432" s="653"/>
      <c r="O432" s="653"/>
      <c r="P432" s="680"/>
      <c r="Q432" s="776" t="s">
        <v>254</v>
      </c>
      <c r="R432" s="658"/>
      <c r="S432" s="668">
        <f>'CONTENIDO GENERAL'!J52</f>
        <v>9000</v>
      </c>
      <c r="T432" s="668"/>
      <c r="U432" s="7"/>
      <c r="AO432" s="6"/>
      <c r="AP432" s="6"/>
      <c r="AQ432" s="6"/>
      <c r="AR432" s="6"/>
      <c r="AS432" s="6"/>
      <c r="AT432" s="6"/>
      <c r="AU432" s="6"/>
      <c r="AV432" s="6"/>
      <c r="AW432" s="6"/>
      <c r="AX432" s="6"/>
      <c r="AY432" s="67"/>
      <c r="AZ432" s="67"/>
      <c r="BA432" s="67"/>
      <c r="BB432" s="67"/>
      <c r="BC432" s="67"/>
      <c r="BD432" s="67"/>
      <c r="BE432" s="67"/>
      <c r="BF432" s="67"/>
      <c r="BG432" s="67"/>
      <c r="BH432" s="67"/>
    </row>
    <row r="433" spans="1:60" ht="14.25" customHeight="1">
      <c r="A433" s="679"/>
      <c r="B433" s="653"/>
      <c r="C433" s="653"/>
      <c r="D433" s="653"/>
      <c r="E433" s="653"/>
      <c r="F433" s="680"/>
      <c r="G433" s="632"/>
      <c r="H433" s="632"/>
      <c r="I433" s="668"/>
      <c r="J433" s="668"/>
      <c r="K433" s="679"/>
      <c r="L433" s="653"/>
      <c r="M433" s="653"/>
      <c r="N433" s="653"/>
      <c r="O433" s="653"/>
      <c r="P433" s="680"/>
      <c r="Q433" s="658"/>
      <c r="R433" s="658"/>
      <c r="S433" s="668"/>
      <c r="T433" s="668"/>
      <c r="U433" s="7"/>
      <c r="AO433" s="6"/>
      <c r="AP433" s="6"/>
      <c r="AQ433" s="6"/>
      <c r="AR433" s="6"/>
      <c r="AS433" s="6"/>
      <c r="AT433" s="6"/>
      <c r="AU433" s="6"/>
      <c r="AV433" s="6"/>
      <c r="AW433" s="6"/>
      <c r="AX433" s="6"/>
      <c r="AY433" s="67"/>
      <c r="AZ433" s="67"/>
      <c r="BA433" s="67"/>
      <c r="BB433" s="67"/>
      <c r="BC433" s="67"/>
      <c r="BD433" s="67"/>
      <c r="BE433" s="67"/>
      <c r="BF433" s="67"/>
      <c r="BG433" s="67"/>
      <c r="BH433" s="67"/>
    </row>
    <row r="434" spans="1:60" ht="14.25" customHeight="1">
      <c r="A434" s="640"/>
      <c r="B434" s="641"/>
      <c r="E434" s="641"/>
      <c r="F434" s="641"/>
      <c r="G434" s="632" t="s">
        <v>13</v>
      </c>
      <c r="H434" s="632"/>
      <c r="I434" s="668">
        <f>SUM(I432:J433)</f>
        <v>1440</v>
      </c>
      <c r="J434" s="668"/>
      <c r="K434" s="640"/>
      <c r="L434" s="641"/>
      <c r="M434" s="7"/>
      <c r="N434" s="7"/>
      <c r="O434" s="641"/>
      <c r="P434" s="641"/>
      <c r="Q434" s="658" t="s">
        <v>13</v>
      </c>
      <c r="R434" s="658"/>
      <c r="S434" s="668">
        <f>SUM(S432:T433)</f>
        <v>9000</v>
      </c>
      <c r="T434" s="668"/>
      <c r="U434" s="7"/>
      <c r="AO434" s="6"/>
      <c r="AP434" s="6"/>
      <c r="AQ434" s="6"/>
      <c r="AR434" s="6"/>
      <c r="AS434" s="6"/>
      <c r="AT434" s="6"/>
      <c r="AU434" s="6"/>
      <c r="AV434" s="6"/>
      <c r="AW434" s="6"/>
      <c r="AX434" s="6"/>
      <c r="AY434" s="67"/>
      <c r="AZ434" s="67"/>
      <c r="BA434" s="67"/>
      <c r="BB434" s="67"/>
      <c r="BC434" s="67"/>
      <c r="BD434" s="67"/>
      <c r="BE434" s="67"/>
      <c r="BF434" s="67"/>
      <c r="BG434" s="67"/>
      <c r="BH434" s="67"/>
    </row>
    <row r="435" spans="7:60" ht="6.75" customHeight="1">
      <c r="G435" s="678"/>
      <c r="H435" s="678"/>
      <c r="I435" s="726"/>
      <c r="J435" s="727"/>
      <c r="K435" s="76"/>
      <c r="L435" s="7"/>
      <c r="M435" s="7"/>
      <c r="N435" s="7"/>
      <c r="O435" s="7"/>
      <c r="P435" s="7"/>
      <c r="Q435" s="777"/>
      <c r="R435" s="777"/>
      <c r="S435" s="726"/>
      <c r="T435" s="727"/>
      <c r="U435" s="7"/>
      <c r="AO435" s="6"/>
      <c r="AP435" s="6"/>
      <c r="AQ435" s="6"/>
      <c r="AR435" s="6"/>
      <c r="AS435" s="6"/>
      <c r="AT435" s="6"/>
      <c r="AU435" s="6"/>
      <c r="AV435" s="6"/>
      <c r="AW435" s="6"/>
      <c r="AX435" s="6"/>
      <c r="AY435" s="67"/>
      <c r="AZ435" s="67"/>
      <c r="BA435" s="67"/>
      <c r="BB435" s="67"/>
      <c r="BC435" s="67"/>
      <c r="BD435" s="67"/>
      <c r="BE435" s="67"/>
      <c r="BF435" s="67"/>
      <c r="BG435" s="67"/>
      <c r="BH435" s="67"/>
    </row>
    <row r="436" spans="1:60" ht="18">
      <c r="A436" s="81" t="s">
        <v>39</v>
      </c>
      <c r="G436" s="51"/>
      <c r="H436" s="51"/>
      <c r="I436" s="42"/>
      <c r="J436" s="84"/>
      <c r="K436" s="81" t="s">
        <v>39</v>
      </c>
      <c r="L436" s="7"/>
      <c r="M436" s="7"/>
      <c r="N436" s="7"/>
      <c r="O436" s="7"/>
      <c r="P436" s="7"/>
      <c r="Q436" s="103"/>
      <c r="R436" s="103"/>
      <c r="S436" s="42"/>
      <c r="T436" s="84"/>
      <c r="U436" s="7"/>
      <c r="AO436" s="6"/>
      <c r="AP436" s="6"/>
      <c r="AQ436" s="6"/>
      <c r="AR436" s="6"/>
      <c r="AS436" s="6"/>
      <c r="AT436" s="6"/>
      <c r="AU436" s="6"/>
      <c r="AV436" s="6"/>
      <c r="AW436" s="6"/>
      <c r="AX436" s="6"/>
      <c r="AY436" s="67"/>
      <c r="AZ436" s="67"/>
      <c r="BA436" s="67"/>
      <c r="BB436" s="67"/>
      <c r="BC436" s="67"/>
      <c r="BD436" s="67"/>
      <c r="BE436" s="67"/>
      <c r="BF436" s="67"/>
      <c r="BG436" s="67"/>
      <c r="BH436" s="67"/>
    </row>
    <row r="437" spans="1:60" ht="15.75">
      <c r="A437" s="642" t="s">
        <v>26</v>
      </c>
      <c r="B437" s="642"/>
      <c r="C437" s="642"/>
      <c r="D437" s="642"/>
      <c r="E437" s="642"/>
      <c r="F437" s="642"/>
      <c r="G437" s="642" t="s">
        <v>40</v>
      </c>
      <c r="H437" s="642"/>
      <c r="I437" s="656" t="s">
        <v>11</v>
      </c>
      <c r="J437" s="656"/>
      <c r="K437" s="642" t="s">
        <v>26</v>
      </c>
      <c r="L437" s="642"/>
      <c r="M437" s="642"/>
      <c r="N437" s="642"/>
      <c r="O437" s="642"/>
      <c r="P437" s="642"/>
      <c r="Q437" s="661" t="s">
        <v>40</v>
      </c>
      <c r="R437" s="661"/>
      <c r="S437" s="656" t="s">
        <v>11</v>
      </c>
      <c r="T437" s="656"/>
      <c r="U437" s="7"/>
      <c r="AO437" s="6"/>
      <c r="AP437" s="6"/>
      <c r="AQ437" s="6"/>
      <c r="AR437" s="6"/>
      <c r="AS437" s="6"/>
      <c r="AT437" s="6"/>
      <c r="AU437" s="6"/>
      <c r="AV437" s="6"/>
      <c r="AW437" s="6"/>
      <c r="AX437" s="6"/>
      <c r="AY437" s="67"/>
      <c r="AZ437" s="67"/>
      <c r="BA437" s="67"/>
      <c r="BB437" s="67"/>
      <c r="BC437" s="67"/>
      <c r="BD437" s="67"/>
      <c r="BE437" s="67"/>
      <c r="BF437" s="67"/>
      <c r="BG437" s="67"/>
      <c r="BH437" s="67"/>
    </row>
    <row r="438" spans="1:50" ht="14.25" customHeight="1">
      <c r="A438" s="648" t="s">
        <v>149</v>
      </c>
      <c r="B438" s="648"/>
      <c r="C438" s="648"/>
      <c r="D438" s="648"/>
      <c r="E438" s="648"/>
      <c r="F438" s="692"/>
      <c r="G438" s="720">
        <f>$G$47</f>
        <v>0.25</v>
      </c>
      <c r="H438" s="720"/>
      <c r="I438" s="721">
        <f>(I434+I428+I421+I410)*G438</f>
        <v>424.725</v>
      </c>
      <c r="J438" s="721"/>
      <c r="K438" s="648" t="s">
        <v>149</v>
      </c>
      <c r="L438" s="648"/>
      <c r="M438" s="648"/>
      <c r="N438" s="648"/>
      <c r="O438" s="648"/>
      <c r="P438" s="692"/>
      <c r="Q438" s="720">
        <f>$G$47</f>
        <v>0.25</v>
      </c>
      <c r="R438" s="720"/>
      <c r="S438" s="721">
        <f>(S434+S428+S421+S410)*Q438</f>
        <v>11606.7</v>
      </c>
      <c r="T438" s="721"/>
      <c r="U438" s="7"/>
      <c r="AO438" s="6"/>
      <c r="AP438" s="6"/>
      <c r="AQ438" s="6"/>
      <c r="AR438" s="6"/>
      <c r="AS438" s="6"/>
      <c r="AT438" s="6"/>
      <c r="AU438" s="6"/>
      <c r="AV438" s="6"/>
      <c r="AW438" s="6"/>
      <c r="AX438" s="6"/>
    </row>
    <row r="439" spans="1:50" ht="14.25" customHeight="1">
      <c r="A439" s="659"/>
      <c r="B439" s="660"/>
      <c r="C439" s="660"/>
      <c r="D439" s="660"/>
      <c r="E439" s="660"/>
      <c r="F439" s="660"/>
      <c r="G439" s="632" t="s">
        <v>13</v>
      </c>
      <c r="H439" s="632"/>
      <c r="I439" s="668">
        <f>I438</f>
        <v>424.725</v>
      </c>
      <c r="J439" s="668"/>
      <c r="K439" s="659"/>
      <c r="L439" s="660"/>
      <c r="M439" s="660"/>
      <c r="N439" s="660"/>
      <c r="O439" s="660"/>
      <c r="P439" s="660"/>
      <c r="Q439" s="658" t="s">
        <v>13</v>
      </c>
      <c r="R439" s="658"/>
      <c r="S439" s="668">
        <f>S438</f>
        <v>11606.7</v>
      </c>
      <c r="T439" s="668"/>
      <c r="U439" s="7"/>
      <c r="AO439" s="6"/>
      <c r="AP439" s="6"/>
      <c r="AQ439" s="6"/>
      <c r="AR439" s="6"/>
      <c r="AS439" s="6"/>
      <c r="AT439" s="6"/>
      <c r="AU439" s="6"/>
      <c r="AV439" s="6"/>
      <c r="AW439" s="6"/>
      <c r="AX439" s="6"/>
    </row>
    <row r="440" spans="1:50" ht="14.25" customHeight="1">
      <c r="A440" s="659"/>
      <c r="B440" s="660"/>
      <c r="C440" s="660"/>
      <c r="D440" s="660"/>
      <c r="E440" s="660"/>
      <c r="F440" s="660"/>
      <c r="G440" s="665"/>
      <c r="H440" s="665"/>
      <c r="I440" s="666"/>
      <c r="J440" s="667"/>
      <c r="K440" s="659"/>
      <c r="L440" s="660"/>
      <c r="M440" s="660"/>
      <c r="N440" s="660"/>
      <c r="O440" s="660"/>
      <c r="P440" s="660"/>
      <c r="Q440" s="774"/>
      <c r="R440" s="774"/>
      <c r="S440" s="666"/>
      <c r="T440" s="667"/>
      <c r="U440" s="7"/>
      <c r="AO440" s="6"/>
      <c r="AP440" s="6"/>
      <c r="AQ440" s="6"/>
      <c r="AR440" s="6"/>
      <c r="AS440" s="6"/>
      <c r="AT440" s="6"/>
      <c r="AU440" s="6"/>
      <c r="AV440" s="6"/>
      <c r="AW440" s="6"/>
      <c r="AX440" s="6"/>
    </row>
    <row r="441" spans="1:50" ht="14.25" customHeight="1">
      <c r="A441" s="632" t="s">
        <v>150</v>
      </c>
      <c r="B441" s="632"/>
      <c r="C441" s="632"/>
      <c r="D441" s="632"/>
      <c r="E441" s="632"/>
      <c r="F441" s="632"/>
      <c r="G441" s="632"/>
      <c r="H441" s="632"/>
      <c r="I441" s="668">
        <f>'CONTENIDO GENERAL'!F20</f>
        <v>1360</v>
      </c>
      <c r="J441" s="668"/>
      <c r="K441" s="722" t="s">
        <v>150</v>
      </c>
      <c r="L441" s="722"/>
      <c r="M441" s="722"/>
      <c r="N441" s="722"/>
      <c r="O441" s="722"/>
      <c r="P441" s="722"/>
      <c r="Q441" s="722"/>
      <c r="R441" s="722"/>
      <c r="S441" s="839">
        <f>S439+S434+S428+S421</f>
        <v>57583.5</v>
      </c>
      <c r="T441" s="839"/>
      <c r="U441" s="7"/>
      <c r="AO441" s="6"/>
      <c r="AP441" s="6"/>
      <c r="AQ441" s="6"/>
      <c r="AR441" s="6"/>
      <c r="AS441" s="6"/>
      <c r="AT441" s="6"/>
      <c r="AU441" s="6"/>
      <c r="AV441" s="6"/>
      <c r="AW441" s="6"/>
      <c r="AX441" s="6"/>
    </row>
    <row r="442" spans="1:50" ht="20.25">
      <c r="A442" s="710" t="s">
        <v>16</v>
      </c>
      <c r="B442" s="711"/>
      <c r="C442" s="711"/>
      <c r="D442" s="711"/>
      <c r="E442" s="711"/>
      <c r="F442" s="711"/>
      <c r="G442" s="711"/>
      <c r="H442" s="711"/>
      <c r="I442" s="711"/>
      <c r="J442" s="718"/>
      <c r="K442" s="710" t="s">
        <v>16</v>
      </c>
      <c r="L442" s="711"/>
      <c r="M442" s="711"/>
      <c r="N442" s="711"/>
      <c r="O442" s="711"/>
      <c r="P442" s="711"/>
      <c r="Q442" s="711"/>
      <c r="R442" s="711"/>
      <c r="S442" s="711"/>
      <c r="T442" s="718"/>
      <c r="U442" s="7"/>
      <c r="AO442" s="6"/>
      <c r="AP442" s="6"/>
      <c r="AQ442" s="6"/>
      <c r="AR442" s="6"/>
      <c r="AS442" s="6"/>
      <c r="AT442" s="6"/>
      <c r="AU442" s="6"/>
      <c r="AV442" s="6"/>
      <c r="AW442" s="6"/>
      <c r="AX442" s="6"/>
    </row>
    <row r="443" spans="1:21" s="6" customFormat="1" ht="8.25" customHeight="1">
      <c r="A443" s="75"/>
      <c r="B443" s="11"/>
      <c r="C443" s="11"/>
      <c r="D443" s="11"/>
      <c r="E443" s="11"/>
      <c r="F443" s="11"/>
      <c r="G443" s="11"/>
      <c r="H443" s="11"/>
      <c r="I443" s="72"/>
      <c r="J443" s="89"/>
      <c r="K443" s="75"/>
      <c r="L443" s="11"/>
      <c r="M443" s="11"/>
      <c r="N443" s="11"/>
      <c r="O443" s="11"/>
      <c r="P443" s="11"/>
      <c r="Q443" s="55"/>
      <c r="R443" s="55"/>
      <c r="S443" s="11"/>
      <c r="T443" s="57"/>
      <c r="U443" s="67"/>
    </row>
    <row r="444" spans="1:50" ht="14.25" customHeight="1">
      <c r="A444" s="632" t="s">
        <v>4</v>
      </c>
      <c r="B444" s="632"/>
      <c r="C444" s="632" t="str">
        <f>$C$3</f>
        <v>READECUACIÓN SEDE SERVICIOS GENERALES</v>
      </c>
      <c r="D444" s="632"/>
      <c r="E444" s="632"/>
      <c r="F444" s="632"/>
      <c r="G444" s="632"/>
      <c r="H444" s="632"/>
      <c r="I444" s="632"/>
      <c r="J444" s="632"/>
      <c r="K444" s="691" t="s">
        <v>4</v>
      </c>
      <c r="L444" s="691"/>
      <c r="M444" s="632" t="str">
        <f>$C$3</f>
        <v>READECUACIÓN SEDE SERVICIOS GENERALES</v>
      </c>
      <c r="N444" s="632"/>
      <c r="O444" s="632"/>
      <c r="P444" s="632"/>
      <c r="Q444" s="632"/>
      <c r="R444" s="632"/>
      <c r="S444" s="632"/>
      <c r="T444" s="632"/>
      <c r="U444" s="7"/>
      <c r="AO444" s="6"/>
      <c r="AP444" s="6"/>
      <c r="AQ444" s="6"/>
      <c r="AR444" s="6"/>
      <c r="AS444" s="6"/>
      <c r="AT444" s="6"/>
      <c r="AU444" s="6"/>
      <c r="AV444" s="6"/>
      <c r="AW444" s="6"/>
      <c r="AX444" s="6"/>
    </row>
    <row r="445" spans="1:50" ht="14.25" customHeight="1">
      <c r="A445" s="632" t="s">
        <v>5</v>
      </c>
      <c r="B445" s="632"/>
      <c r="C445" s="632" t="str">
        <f>$C$4</f>
        <v>UNIVERSIDAD DEL CAUCA -SERVICIOS GENERALES</v>
      </c>
      <c r="D445" s="632"/>
      <c r="E445" s="632"/>
      <c r="F445" s="632"/>
      <c r="G445" s="632"/>
      <c r="H445" s="632"/>
      <c r="I445" s="632"/>
      <c r="J445" s="632"/>
      <c r="K445" s="691" t="s">
        <v>5</v>
      </c>
      <c r="L445" s="691"/>
      <c r="M445" s="632" t="str">
        <f>$C$4</f>
        <v>UNIVERSIDAD DEL CAUCA -SERVICIOS GENERALES</v>
      </c>
      <c r="N445" s="632"/>
      <c r="O445" s="632"/>
      <c r="P445" s="632"/>
      <c r="Q445" s="632"/>
      <c r="R445" s="632"/>
      <c r="S445" s="632"/>
      <c r="T445" s="632"/>
      <c r="U445" s="7"/>
      <c r="AO445" s="6"/>
      <c r="AP445" s="6"/>
      <c r="AQ445" s="6"/>
      <c r="AR445" s="6"/>
      <c r="AS445" s="6"/>
      <c r="AT445" s="6"/>
      <c r="AU445" s="6"/>
      <c r="AV445" s="6"/>
      <c r="AW445" s="6"/>
      <c r="AX445" s="6"/>
    </row>
    <row r="446" spans="1:50" ht="14.25" customHeight="1">
      <c r="A446" s="632" t="s">
        <v>17</v>
      </c>
      <c r="B446" s="632"/>
      <c r="C446" s="632" t="str">
        <f>$C$5</f>
        <v>UNIVERSIDAD DEL CAUCA</v>
      </c>
      <c r="D446" s="632"/>
      <c r="E446" s="632"/>
      <c r="F446" s="632"/>
      <c r="G446" s="632"/>
      <c r="H446" s="632"/>
      <c r="I446" s="632"/>
      <c r="J446" s="632"/>
      <c r="K446" s="691" t="s">
        <v>17</v>
      </c>
      <c r="L446" s="691"/>
      <c r="M446" s="632" t="str">
        <f>$C$5</f>
        <v>UNIVERSIDAD DEL CAUCA</v>
      </c>
      <c r="N446" s="632"/>
      <c r="O446" s="632"/>
      <c r="P446" s="632"/>
      <c r="Q446" s="632"/>
      <c r="R446" s="632"/>
      <c r="S446" s="632"/>
      <c r="T446" s="632"/>
      <c r="U446" s="7"/>
      <c r="AO446" s="6"/>
      <c r="AP446" s="6"/>
      <c r="AQ446" s="6"/>
      <c r="AR446" s="6"/>
      <c r="AS446" s="6"/>
      <c r="AT446" s="6"/>
      <c r="AU446" s="6"/>
      <c r="AV446" s="6"/>
      <c r="AW446" s="6"/>
      <c r="AX446" s="6"/>
    </row>
    <row r="447" spans="1:50" ht="14.25" customHeight="1">
      <c r="A447" s="679" t="s">
        <v>18</v>
      </c>
      <c r="B447" s="680"/>
      <c r="C447" s="679" t="str">
        <f>$C$6</f>
        <v>ING. JOHN JAIRO LEDEZMA SOLANO</v>
      </c>
      <c r="D447" s="653"/>
      <c r="E447" s="653"/>
      <c r="F447" s="653"/>
      <c r="G447" s="653"/>
      <c r="H447" s="653"/>
      <c r="I447" s="653"/>
      <c r="J447" s="680"/>
      <c r="K447" s="677" t="s">
        <v>18</v>
      </c>
      <c r="L447" s="651"/>
      <c r="M447" s="679" t="str">
        <f>$C$6</f>
        <v>ING. JOHN JAIRO LEDEZMA SOLANO</v>
      </c>
      <c r="N447" s="653"/>
      <c r="O447" s="653"/>
      <c r="P447" s="653"/>
      <c r="Q447" s="653"/>
      <c r="R447" s="653"/>
      <c r="S447" s="653"/>
      <c r="T447" s="680"/>
      <c r="U447" s="7"/>
      <c r="AO447" s="6"/>
      <c r="AP447" s="6"/>
      <c r="AQ447" s="6"/>
      <c r="AR447" s="6"/>
      <c r="AS447" s="6"/>
      <c r="AT447" s="6"/>
      <c r="AU447" s="6"/>
      <c r="AV447" s="6"/>
      <c r="AW447" s="6"/>
      <c r="AX447" s="6"/>
    </row>
    <row r="448" spans="1:50" ht="14.25" customHeight="1">
      <c r="A448" s="632" t="s">
        <v>6</v>
      </c>
      <c r="B448" s="632"/>
      <c r="C448" s="713" t="str">
        <f>$C$7</f>
        <v>FEBRERO DE 2011</v>
      </c>
      <c r="D448" s="714"/>
      <c r="E448" s="714"/>
      <c r="F448" s="712" t="str">
        <f>$F$7</f>
        <v>MP 19202-128892 CAU</v>
      </c>
      <c r="G448" s="712"/>
      <c r="H448" s="712"/>
      <c r="I448" s="712"/>
      <c r="J448" s="712"/>
      <c r="K448" s="691" t="s">
        <v>6</v>
      </c>
      <c r="L448" s="691"/>
      <c r="M448" s="713" t="str">
        <f>$C$7</f>
        <v>FEBRERO DE 2011</v>
      </c>
      <c r="N448" s="714"/>
      <c r="O448" s="714"/>
      <c r="P448" s="712" t="str">
        <f>$F$7</f>
        <v>MP 19202-128892 CAU</v>
      </c>
      <c r="Q448" s="712"/>
      <c r="R448" s="712"/>
      <c r="S448" s="712"/>
      <c r="T448" s="712"/>
      <c r="U448" s="7"/>
      <c r="AO448" s="6"/>
      <c r="AP448" s="6"/>
      <c r="AQ448" s="6"/>
      <c r="AR448" s="6"/>
      <c r="AS448" s="6"/>
      <c r="AT448" s="6"/>
      <c r="AU448" s="6"/>
      <c r="AV448" s="6"/>
      <c r="AW448" s="6"/>
      <c r="AX448" s="6"/>
    </row>
    <row r="449" spans="2:50" ht="4.5" customHeight="1">
      <c r="B449" s="77"/>
      <c r="C449" s="77"/>
      <c r="D449" s="77"/>
      <c r="E449" s="77"/>
      <c r="F449" s="77"/>
      <c r="G449" s="77"/>
      <c r="K449" s="76"/>
      <c r="L449" s="77"/>
      <c r="M449" s="77"/>
      <c r="N449" s="77"/>
      <c r="O449" s="77"/>
      <c r="P449" s="77"/>
      <c r="Q449" s="109"/>
      <c r="R449" s="110"/>
      <c r="S449" s="7"/>
      <c r="T449" s="111"/>
      <c r="U449" s="7"/>
      <c r="AO449" s="6"/>
      <c r="AP449" s="6"/>
      <c r="AQ449" s="6"/>
      <c r="AR449" s="6"/>
      <c r="AS449" s="6"/>
      <c r="AT449" s="6"/>
      <c r="AU449" s="6"/>
      <c r="AV449" s="6"/>
      <c r="AW449" s="6"/>
      <c r="AX449" s="6"/>
    </row>
    <row r="450" spans="1:50" ht="14.25" customHeight="1">
      <c r="A450" s="5" t="s">
        <v>9</v>
      </c>
      <c r="B450" s="722" t="s">
        <v>8</v>
      </c>
      <c r="C450" s="632" t="str">
        <f>'CONTENIDO GENERAL'!$B$11</f>
        <v>PRELIMINARES</v>
      </c>
      <c r="D450" s="632"/>
      <c r="E450" s="632"/>
      <c r="F450" s="722" t="s">
        <v>10</v>
      </c>
      <c r="G450" s="722" t="str">
        <f>'CONTENIDO GENERAL'!C21</f>
        <v>M²</v>
      </c>
      <c r="H450" s="705" t="s">
        <v>24</v>
      </c>
      <c r="I450" s="678"/>
      <c r="J450" s="706"/>
      <c r="K450" s="5" t="s">
        <v>9</v>
      </c>
      <c r="L450" s="722" t="s">
        <v>8</v>
      </c>
      <c r="M450" s="768" t="str">
        <f>'CONTENIDO GENERAL'!$B$43</f>
        <v>ESTRUCTURA </v>
      </c>
      <c r="N450" s="769"/>
      <c r="O450" s="770"/>
      <c r="P450" s="722" t="s">
        <v>10</v>
      </c>
      <c r="Q450" s="716" t="str">
        <f>'CONTENIDO GENERAL'!C53</f>
        <v>ML</v>
      </c>
      <c r="R450" s="705" t="s">
        <v>24</v>
      </c>
      <c r="S450" s="678"/>
      <c r="T450" s="706"/>
      <c r="U450" s="7"/>
      <c r="AO450" s="6"/>
      <c r="AP450" s="6"/>
      <c r="AQ450" s="6"/>
      <c r="AR450" s="6"/>
      <c r="AS450" s="6"/>
      <c r="AT450" s="6"/>
      <c r="AU450" s="6"/>
      <c r="AV450" s="6"/>
      <c r="AW450" s="6"/>
      <c r="AX450" s="6"/>
    </row>
    <row r="451" spans="1:50" ht="14.25" customHeight="1">
      <c r="A451" s="64">
        <f>'CONTENIDO GENERAL'!$A$11</f>
        <v>1</v>
      </c>
      <c r="B451" s="723"/>
      <c r="C451" s="632"/>
      <c r="D451" s="632"/>
      <c r="E451" s="632"/>
      <c r="F451" s="723"/>
      <c r="G451" s="723"/>
      <c r="H451" s="1"/>
      <c r="I451" s="73" t="s">
        <v>25</v>
      </c>
      <c r="J451" s="74"/>
      <c r="K451" s="64">
        <f>'CONTENIDO GENERAL'!$A$43</f>
        <v>4</v>
      </c>
      <c r="L451" s="723"/>
      <c r="M451" s="771"/>
      <c r="N451" s="772"/>
      <c r="O451" s="773"/>
      <c r="P451" s="723"/>
      <c r="Q451" s="717"/>
      <c r="R451" s="102"/>
      <c r="S451" s="4" t="s">
        <v>25</v>
      </c>
      <c r="T451" s="96"/>
      <c r="U451" s="7"/>
      <c r="AO451" s="6"/>
      <c r="AP451" s="6"/>
      <c r="AQ451" s="6"/>
      <c r="AR451" s="6"/>
      <c r="AS451" s="6"/>
      <c r="AT451" s="6"/>
      <c r="AU451" s="6"/>
      <c r="AV451" s="6"/>
      <c r="AW451" s="6"/>
      <c r="AX451" s="6"/>
    </row>
    <row r="452" spans="1:50" ht="14.25" customHeight="1">
      <c r="A452" s="5" t="s">
        <v>9</v>
      </c>
      <c r="B452" s="722" t="s">
        <v>7</v>
      </c>
      <c r="C452" s="748" t="str">
        <f>'CONTENIDO GENERAL'!B21</f>
        <v>DEMOLICION MAMPOSTERIA E=0.30 M</v>
      </c>
      <c r="D452" s="749"/>
      <c r="E452" s="750"/>
      <c r="F452" s="679" t="s">
        <v>23</v>
      </c>
      <c r="G452" s="680"/>
      <c r="H452" s="705"/>
      <c r="I452" s="678"/>
      <c r="J452" s="706"/>
      <c r="K452" s="5" t="s">
        <v>9</v>
      </c>
      <c r="L452" s="722" t="s">
        <v>7</v>
      </c>
      <c r="M452" s="748" t="str">
        <f>'CONTENIDO GENERAL'!B53</f>
        <v>COLUMNAS CONCRETO REFORZADO  en concreto reforzado de 30X 50 CM incluye formaleta, concreto de 3000psi y acero de (4200kg/cm2)</v>
      </c>
      <c r="N452" s="749"/>
      <c r="O452" s="750"/>
      <c r="P452" s="679" t="s">
        <v>23</v>
      </c>
      <c r="Q452" s="680"/>
      <c r="R452" s="705"/>
      <c r="S452" s="678"/>
      <c r="T452" s="706"/>
      <c r="U452" s="7"/>
      <c r="AO452" s="6"/>
      <c r="AP452" s="6"/>
      <c r="AQ452" s="6"/>
      <c r="AR452" s="6"/>
      <c r="AS452" s="6"/>
      <c r="AT452" s="6"/>
      <c r="AU452" s="6"/>
      <c r="AV452" s="6"/>
      <c r="AW452" s="6"/>
      <c r="AX452" s="6"/>
    </row>
    <row r="453" spans="1:50" ht="14.25" customHeight="1">
      <c r="A453" s="65">
        <f>'CONTENIDO GENERAL'!A21</f>
        <v>1.1</v>
      </c>
      <c r="B453" s="723"/>
      <c r="C453" s="751"/>
      <c r="D453" s="752"/>
      <c r="E453" s="753"/>
      <c r="F453" s="707"/>
      <c r="G453" s="708"/>
      <c r="H453" s="708"/>
      <c r="I453" s="708"/>
      <c r="J453" s="709"/>
      <c r="K453" s="65">
        <f>'CONTENIDO GENERAL'!A53</f>
        <v>4.099999999999998</v>
      </c>
      <c r="L453" s="723"/>
      <c r="M453" s="751"/>
      <c r="N453" s="752"/>
      <c r="O453" s="753"/>
      <c r="P453" s="707"/>
      <c r="Q453" s="708"/>
      <c r="R453" s="708"/>
      <c r="S453" s="708"/>
      <c r="T453" s="709"/>
      <c r="U453" s="7"/>
      <c r="AO453" s="6"/>
      <c r="AP453" s="6"/>
      <c r="AQ453" s="6"/>
      <c r="AR453" s="6"/>
      <c r="AS453" s="6"/>
      <c r="AT453" s="6"/>
      <c r="AU453" s="6"/>
      <c r="AV453" s="6"/>
      <c r="AW453" s="6"/>
      <c r="AX453" s="6"/>
    </row>
    <row r="454" spans="11:50" ht="3.75" customHeight="1">
      <c r="K454" s="76"/>
      <c r="L454" s="7"/>
      <c r="M454" s="7"/>
      <c r="N454" s="7"/>
      <c r="O454" s="7"/>
      <c r="P454" s="7"/>
      <c r="Q454" s="110"/>
      <c r="R454" s="110"/>
      <c r="S454" s="7"/>
      <c r="T454" s="111"/>
      <c r="U454" s="7"/>
      <c r="AO454" s="6"/>
      <c r="AP454" s="6"/>
      <c r="AQ454" s="6"/>
      <c r="AR454" s="6"/>
      <c r="AS454" s="6"/>
      <c r="AT454" s="6"/>
      <c r="AU454" s="6"/>
      <c r="AV454" s="6"/>
      <c r="AW454" s="6"/>
      <c r="AX454" s="6"/>
    </row>
    <row r="455" spans="1:50" ht="18">
      <c r="A455" s="737" t="s">
        <v>28</v>
      </c>
      <c r="B455" s="738"/>
      <c r="K455" s="737" t="s">
        <v>28</v>
      </c>
      <c r="L455" s="738"/>
      <c r="M455" s="7"/>
      <c r="N455" s="7"/>
      <c r="O455" s="7"/>
      <c r="P455" s="7"/>
      <c r="Q455" s="110"/>
      <c r="R455" s="110"/>
      <c r="S455" s="7"/>
      <c r="T455" s="111"/>
      <c r="U455" s="7"/>
      <c r="AO455" s="6"/>
      <c r="AP455" s="6"/>
      <c r="AQ455" s="6"/>
      <c r="AR455" s="6"/>
      <c r="AS455" s="6"/>
      <c r="AT455" s="6"/>
      <c r="AU455" s="6"/>
      <c r="AV455" s="6"/>
      <c r="AW455" s="6"/>
      <c r="AX455" s="6"/>
    </row>
    <row r="456" spans="1:50" ht="33" customHeight="1">
      <c r="A456" s="643" t="s">
        <v>26</v>
      </c>
      <c r="B456" s="643"/>
      <c r="C456" s="643"/>
      <c r="D456" s="52" t="s">
        <v>29</v>
      </c>
      <c r="E456" s="724" t="s">
        <v>14</v>
      </c>
      <c r="F456" s="725"/>
      <c r="G456" s="724" t="s">
        <v>12</v>
      </c>
      <c r="H456" s="725"/>
      <c r="I456" s="635" t="s">
        <v>11</v>
      </c>
      <c r="J456" s="637"/>
      <c r="K456" s="643" t="s">
        <v>26</v>
      </c>
      <c r="L456" s="643"/>
      <c r="M456" s="643"/>
      <c r="N456" s="52" t="s">
        <v>29</v>
      </c>
      <c r="O456" s="724" t="s">
        <v>14</v>
      </c>
      <c r="P456" s="725"/>
      <c r="Q456" s="644" t="s">
        <v>12</v>
      </c>
      <c r="R456" s="645"/>
      <c r="S456" s="643" t="s">
        <v>11</v>
      </c>
      <c r="T456" s="643"/>
      <c r="U456" s="7"/>
      <c r="AO456" s="6"/>
      <c r="AP456" s="6"/>
      <c r="AQ456" s="6"/>
      <c r="AR456" s="6"/>
      <c r="AS456" s="6"/>
      <c r="AT456" s="6"/>
      <c r="AU456" s="6"/>
      <c r="AV456" s="6"/>
      <c r="AW456" s="6"/>
      <c r="AX456" s="6"/>
    </row>
    <row r="457" spans="1:50" ht="14.25" customHeight="1">
      <c r="A457" s="692" t="s">
        <v>81</v>
      </c>
      <c r="B457" s="696"/>
      <c r="C457" s="693"/>
      <c r="D457" s="53" t="s">
        <v>43</v>
      </c>
      <c r="E457" s="654"/>
      <c r="F457" s="655"/>
      <c r="G457" s="654"/>
      <c r="H457" s="655"/>
      <c r="I457" s="646">
        <f>I483*0.05</f>
        <v>270</v>
      </c>
      <c r="J457" s="647"/>
      <c r="K457" s="731" t="str">
        <f>K65</f>
        <v>DESCRIPCIÓN</v>
      </c>
      <c r="L457" s="732"/>
      <c r="M457" s="733"/>
      <c r="N457" s="53" t="str">
        <f>N65</f>
        <v>TIPO</v>
      </c>
      <c r="O457" s="654"/>
      <c r="P457" s="655"/>
      <c r="Q457" s="760"/>
      <c r="R457" s="761"/>
      <c r="S457" s="646">
        <f>0.05*S483</f>
        <v>810</v>
      </c>
      <c r="T457" s="647"/>
      <c r="U457" s="7"/>
      <c r="AO457" s="6"/>
      <c r="AP457" s="6"/>
      <c r="AQ457" s="6"/>
      <c r="AR457" s="6"/>
      <c r="AS457" s="6"/>
      <c r="AT457" s="6"/>
      <c r="AU457" s="6"/>
      <c r="AV457" s="6"/>
      <c r="AW457" s="6"/>
      <c r="AX457" s="6"/>
    </row>
    <row r="458" spans="1:50" ht="14.25" customHeight="1">
      <c r="A458" s="818" t="s">
        <v>305</v>
      </c>
      <c r="B458" s="648"/>
      <c r="C458" s="648"/>
      <c r="D458" s="145" t="s">
        <v>146</v>
      </c>
      <c r="E458" s="692">
        <f>EQUIPO!D2</f>
        <v>950</v>
      </c>
      <c r="F458" s="693"/>
      <c r="G458" s="648"/>
      <c r="H458" s="648"/>
      <c r="I458" s="646">
        <f>E458*0.4</f>
        <v>380</v>
      </c>
      <c r="J458" s="756"/>
      <c r="K458" s="648"/>
      <c r="L458" s="648"/>
      <c r="M458" s="648"/>
      <c r="N458" s="53"/>
      <c r="O458" s="692"/>
      <c r="P458" s="693"/>
      <c r="Q458" s="766"/>
      <c r="R458" s="766"/>
      <c r="S458" s="646">
        <f>O458*0.2</f>
        <v>0</v>
      </c>
      <c r="T458" s="647"/>
      <c r="U458" s="7"/>
      <c r="AO458" s="6"/>
      <c r="AP458" s="6"/>
      <c r="AQ458" s="6"/>
      <c r="AR458" s="6"/>
      <c r="AS458" s="6"/>
      <c r="AT458" s="6"/>
      <c r="AU458" s="6"/>
      <c r="AV458" s="6"/>
      <c r="AW458" s="6"/>
      <c r="AX458" s="6"/>
    </row>
    <row r="459" spans="7:50" ht="14.25" customHeight="1">
      <c r="G459" s="632" t="s">
        <v>13</v>
      </c>
      <c r="H459" s="632"/>
      <c r="I459" s="688">
        <f>SUM(I457:J458)</f>
        <v>650</v>
      </c>
      <c r="J459" s="689"/>
      <c r="K459" s="76"/>
      <c r="L459" s="7"/>
      <c r="M459" s="7"/>
      <c r="N459" s="7"/>
      <c r="O459" s="7"/>
      <c r="P459" s="7"/>
      <c r="Q459" s="658" t="s">
        <v>13</v>
      </c>
      <c r="R459" s="658"/>
      <c r="S459" s="638">
        <f>SUM(S457:T458)</f>
        <v>810</v>
      </c>
      <c r="T459" s="639"/>
      <c r="U459" s="7"/>
      <c r="AO459" s="6"/>
      <c r="AP459" s="6"/>
      <c r="AQ459" s="6"/>
      <c r="AR459" s="6"/>
      <c r="AS459" s="6"/>
      <c r="AT459" s="6"/>
      <c r="AU459" s="6"/>
      <c r="AV459" s="6"/>
      <c r="AW459" s="6"/>
      <c r="AX459" s="6"/>
    </row>
    <row r="460" spans="11:50" ht="6" customHeight="1">
      <c r="K460" s="76"/>
      <c r="L460" s="7"/>
      <c r="M460" s="7"/>
      <c r="N460" s="7"/>
      <c r="O460" s="7"/>
      <c r="P460" s="7"/>
      <c r="Q460" s="110"/>
      <c r="R460" s="110"/>
      <c r="S460" s="7"/>
      <c r="T460" s="111"/>
      <c r="U460" s="7"/>
      <c r="AO460" s="6"/>
      <c r="AP460" s="6"/>
      <c r="AQ460" s="6"/>
      <c r="AR460" s="6"/>
      <c r="AS460" s="6"/>
      <c r="AT460" s="6"/>
      <c r="AU460" s="6"/>
      <c r="AV460" s="6"/>
      <c r="AW460" s="6"/>
      <c r="AX460" s="6"/>
    </row>
    <row r="461" spans="1:50" ht="15.75" customHeight="1">
      <c r="A461" s="81" t="s">
        <v>30</v>
      </c>
      <c r="K461" s="81" t="s">
        <v>30</v>
      </c>
      <c r="L461" s="7"/>
      <c r="M461" s="7"/>
      <c r="N461" s="7"/>
      <c r="O461" s="7"/>
      <c r="P461" s="7"/>
      <c r="Q461" s="110"/>
      <c r="R461" s="110"/>
      <c r="S461" s="7"/>
      <c r="T461" s="111"/>
      <c r="U461" s="7"/>
      <c r="AO461" s="6"/>
      <c r="AP461" s="6"/>
      <c r="AQ461" s="6"/>
      <c r="AR461" s="6"/>
      <c r="AS461" s="6"/>
      <c r="AT461" s="6"/>
      <c r="AU461" s="6"/>
      <c r="AV461" s="6"/>
      <c r="AW461" s="6"/>
      <c r="AX461" s="6"/>
    </row>
    <row r="462" spans="1:50" ht="15.75" customHeight="1">
      <c r="A462" s="635" t="s">
        <v>26</v>
      </c>
      <c r="B462" s="636"/>
      <c r="C462" s="637"/>
      <c r="D462" s="724" t="s">
        <v>2</v>
      </c>
      <c r="E462" s="725"/>
      <c r="F462" s="3" t="s">
        <v>0</v>
      </c>
      <c r="G462" s="724" t="s">
        <v>15</v>
      </c>
      <c r="H462" s="725"/>
      <c r="I462" s="754" t="s">
        <v>11</v>
      </c>
      <c r="J462" s="755"/>
      <c r="K462" s="635" t="s">
        <v>26</v>
      </c>
      <c r="L462" s="636"/>
      <c r="M462" s="637"/>
      <c r="N462" s="724" t="s">
        <v>2</v>
      </c>
      <c r="O462" s="725"/>
      <c r="P462" s="3" t="s">
        <v>0</v>
      </c>
      <c r="Q462" s="644" t="s">
        <v>15</v>
      </c>
      <c r="R462" s="645"/>
      <c r="S462" s="635" t="s">
        <v>11</v>
      </c>
      <c r="T462" s="637"/>
      <c r="U462" s="7"/>
      <c r="AO462" s="6"/>
      <c r="AP462" s="6"/>
      <c r="AQ462" s="6"/>
      <c r="AR462" s="6"/>
      <c r="AS462" s="6"/>
      <c r="AT462" s="6"/>
      <c r="AU462" s="6"/>
      <c r="AV462" s="6"/>
      <c r="AW462" s="6"/>
      <c r="AX462" s="6"/>
    </row>
    <row r="463" spans="1:50" ht="14.25" customHeight="1">
      <c r="A463" s="632"/>
      <c r="B463" s="632"/>
      <c r="C463" s="632"/>
      <c r="D463" s="679"/>
      <c r="E463" s="653"/>
      <c r="F463" s="50"/>
      <c r="G463" s="632"/>
      <c r="H463" s="632"/>
      <c r="I463" s="688"/>
      <c r="J463" s="689"/>
      <c r="K463" s="677" t="str">
        <f aca="true" t="shared" si="18" ref="K463:K469">K414</f>
        <v>CONCRETO 3000 PSI (21 MPA)</v>
      </c>
      <c r="L463" s="650"/>
      <c r="M463" s="651"/>
      <c r="N463" s="679" t="str">
        <f aca="true" t="shared" si="19" ref="N463:N469">N414</f>
        <v>M3</v>
      </c>
      <c r="O463" s="653"/>
      <c r="P463" s="1">
        <v>0.15</v>
      </c>
      <c r="Q463" s="658">
        <f aca="true" t="shared" si="20" ref="Q463:Q469">Q414</f>
        <v>300000</v>
      </c>
      <c r="R463" s="658"/>
      <c r="S463" s="638">
        <f aca="true" t="shared" si="21" ref="S463:S469">Q463*P463</f>
        <v>45000</v>
      </c>
      <c r="T463" s="639"/>
      <c r="U463" s="7"/>
      <c r="AO463" s="6"/>
      <c r="AP463" s="6"/>
      <c r="AQ463" s="6"/>
      <c r="AR463" s="6"/>
      <c r="AS463" s="6"/>
      <c r="AT463" s="6"/>
      <c r="AU463" s="6"/>
      <c r="AV463" s="6"/>
      <c r="AW463" s="6"/>
      <c r="AX463" s="6"/>
    </row>
    <row r="464" spans="1:50" ht="14.25" customHeight="1">
      <c r="A464" s="632"/>
      <c r="B464" s="632"/>
      <c r="C464" s="632"/>
      <c r="D464" s="679"/>
      <c r="E464" s="653"/>
      <c r="F464" s="50"/>
      <c r="G464" s="632"/>
      <c r="H464" s="632"/>
      <c r="I464" s="688"/>
      <c r="J464" s="689"/>
      <c r="K464" s="677" t="str">
        <f t="shared" si="18"/>
        <v>ACERO (4200 Kg/M2)</v>
      </c>
      <c r="L464" s="650"/>
      <c r="M464" s="651"/>
      <c r="N464" s="679" t="str">
        <f t="shared" si="19"/>
        <v>KG</v>
      </c>
      <c r="O464" s="653"/>
      <c r="P464" s="148">
        <v>8.37</v>
      </c>
      <c r="Q464" s="658">
        <f t="shared" si="20"/>
        <v>2500</v>
      </c>
      <c r="R464" s="658"/>
      <c r="S464" s="638">
        <f t="shared" si="21"/>
        <v>20924.999999999996</v>
      </c>
      <c r="T464" s="639"/>
      <c r="U464" s="7"/>
      <c r="AO464" s="6"/>
      <c r="AP464" s="6"/>
      <c r="AQ464" s="6"/>
      <c r="AR464" s="6"/>
      <c r="AS464" s="6"/>
      <c r="AT464" s="6"/>
      <c r="AU464" s="6"/>
      <c r="AV464" s="6"/>
      <c r="AW464" s="6"/>
      <c r="AX464" s="6"/>
    </row>
    <row r="465" spans="1:50" ht="14.25" customHeight="1">
      <c r="A465" s="632"/>
      <c r="B465" s="632"/>
      <c r="C465" s="632"/>
      <c r="D465" s="679"/>
      <c r="E465" s="653"/>
      <c r="F465" s="50"/>
      <c r="G465" s="632"/>
      <c r="H465" s="632"/>
      <c r="I465" s="688"/>
      <c r="J465" s="689"/>
      <c r="K465" s="677" t="str">
        <f t="shared" si="18"/>
        <v>TABLA CEP 1 CARA 20X300X2.5 CM</v>
      </c>
      <c r="L465" s="650"/>
      <c r="M465" s="651"/>
      <c r="N465" s="679" t="str">
        <f t="shared" si="19"/>
        <v>Unidad X 3M</v>
      </c>
      <c r="O465" s="653"/>
      <c r="P465" s="1">
        <f>P416</f>
        <v>1.2</v>
      </c>
      <c r="Q465" s="658">
        <f t="shared" si="20"/>
        <v>7000</v>
      </c>
      <c r="R465" s="658"/>
      <c r="S465" s="638">
        <f t="shared" si="21"/>
        <v>8400</v>
      </c>
      <c r="T465" s="639"/>
      <c r="U465" s="7"/>
      <c r="AO465" s="6"/>
      <c r="AP465" s="6"/>
      <c r="AQ465" s="6"/>
      <c r="AR465" s="6"/>
      <c r="AS465" s="6"/>
      <c r="AT465" s="6"/>
      <c r="AU465" s="6"/>
      <c r="AV465" s="6"/>
      <c r="AW465" s="6"/>
      <c r="AX465" s="6"/>
    </row>
    <row r="466" spans="1:50" ht="14.25" customHeight="1">
      <c r="A466" s="50"/>
      <c r="B466" s="50"/>
      <c r="C466" s="50"/>
      <c r="D466" s="1"/>
      <c r="E466" s="4"/>
      <c r="F466" s="50"/>
      <c r="G466" s="50"/>
      <c r="H466" s="50"/>
      <c r="I466" s="184"/>
      <c r="J466" s="185"/>
      <c r="K466" s="677" t="str">
        <f t="shared" si="18"/>
        <v>BASTIDOR ECONOMICO</v>
      </c>
      <c r="L466" s="650"/>
      <c r="M466" s="651"/>
      <c r="N466" s="679" t="str">
        <f t="shared" si="19"/>
        <v>Unidad X 3M</v>
      </c>
      <c r="O466" s="653"/>
      <c r="P466" s="1">
        <f>P417</f>
        <v>0.6</v>
      </c>
      <c r="Q466" s="658">
        <f t="shared" si="20"/>
        <v>2500</v>
      </c>
      <c r="R466" s="658"/>
      <c r="S466" s="638">
        <f t="shared" si="21"/>
        <v>1500</v>
      </c>
      <c r="T466" s="639"/>
      <c r="U466" s="7"/>
      <c r="AO466" s="6"/>
      <c r="AP466" s="6"/>
      <c r="AQ466" s="6"/>
      <c r="AR466" s="6"/>
      <c r="AS466" s="6"/>
      <c r="AT466" s="6"/>
      <c r="AU466" s="6"/>
      <c r="AV466" s="6"/>
      <c r="AW466" s="6"/>
      <c r="AX466" s="6"/>
    </row>
    <row r="467" spans="1:21" ht="14.25" customHeight="1">
      <c r="A467" s="632"/>
      <c r="B467" s="632"/>
      <c r="C467" s="632"/>
      <c r="D467" s="679"/>
      <c r="E467" s="653"/>
      <c r="F467" s="50"/>
      <c r="G467" s="632"/>
      <c r="H467" s="632"/>
      <c r="I467" s="688"/>
      <c r="J467" s="689"/>
      <c r="K467" s="691" t="str">
        <f t="shared" si="18"/>
        <v>PUNTILLA DE 2"</v>
      </c>
      <c r="L467" s="691"/>
      <c r="M467" s="691"/>
      <c r="N467" s="679" t="str">
        <f t="shared" si="19"/>
        <v>Libra</v>
      </c>
      <c r="O467" s="653"/>
      <c r="P467" s="50">
        <f>P418</f>
        <v>0.1</v>
      </c>
      <c r="Q467" s="658">
        <f t="shared" si="20"/>
        <v>2200</v>
      </c>
      <c r="R467" s="658"/>
      <c r="S467" s="638">
        <f t="shared" si="21"/>
        <v>220</v>
      </c>
      <c r="T467" s="639"/>
      <c r="U467" s="7"/>
    </row>
    <row r="468" spans="1:21" ht="14.25" customHeight="1">
      <c r="A468" s="632"/>
      <c r="B468" s="632"/>
      <c r="C468" s="632"/>
      <c r="D468" s="679"/>
      <c r="E468" s="653"/>
      <c r="F468" s="50"/>
      <c r="G468" s="632"/>
      <c r="H468" s="632"/>
      <c r="I468" s="688"/>
      <c r="J468" s="689"/>
      <c r="K468" s="677" t="str">
        <f t="shared" si="18"/>
        <v>ALAMBRE DE AMARRE</v>
      </c>
      <c r="L468" s="650"/>
      <c r="M468" s="651"/>
      <c r="N468" s="679" t="str">
        <f t="shared" si="19"/>
        <v>KG</v>
      </c>
      <c r="O468" s="653"/>
      <c r="P468" s="50">
        <f>P419</f>
        <v>0.07</v>
      </c>
      <c r="Q468" s="658">
        <f t="shared" si="20"/>
        <v>2800</v>
      </c>
      <c r="R468" s="658"/>
      <c r="S468" s="638">
        <f t="shared" si="21"/>
        <v>196.00000000000003</v>
      </c>
      <c r="T468" s="639"/>
      <c r="U468" s="7"/>
    </row>
    <row r="469" spans="1:21" ht="14.25" customHeight="1">
      <c r="A469" s="632"/>
      <c r="B469" s="632"/>
      <c r="C469" s="632"/>
      <c r="D469" s="679"/>
      <c r="E469" s="653"/>
      <c r="F469" s="50"/>
      <c r="G469" s="632"/>
      <c r="H469" s="632"/>
      <c r="I469" s="688"/>
      <c r="J469" s="689"/>
      <c r="K469" s="649" t="str">
        <f t="shared" si="18"/>
        <v>DESPERDICIO</v>
      </c>
      <c r="L469" s="650"/>
      <c r="M469" s="651"/>
      <c r="N469" s="652" t="str">
        <f t="shared" si="19"/>
        <v>%</v>
      </c>
      <c r="O469" s="653"/>
      <c r="P469" s="50">
        <f>P420</f>
        <v>0.05</v>
      </c>
      <c r="Q469" s="658">
        <f t="shared" si="20"/>
        <v>35216</v>
      </c>
      <c r="R469" s="658"/>
      <c r="S469" s="638">
        <f t="shared" si="21"/>
        <v>1760.8000000000002</v>
      </c>
      <c r="T469" s="639"/>
      <c r="U469" s="7"/>
    </row>
    <row r="470" spans="7:21" ht="14.25" customHeight="1">
      <c r="G470" s="632" t="s">
        <v>13</v>
      </c>
      <c r="H470" s="632"/>
      <c r="I470" s="688">
        <f>SUM(I463:J469)</f>
        <v>0</v>
      </c>
      <c r="J470" s="689"/>
      <c r="K470" s="76"/>
      <c r="L470" s="7"/>
      <c r="M470" s="7"/>
      <c r="N470" s="7"/>
      <c r="O470" s="7"/>
      <c r="P470" s="7"/>
      <c r="Q470" s="658" t="s">
        <v>13</v>
      </c>
      <c r="R470" s="658"/>
      <c r="S470" s="638">
        <f>SUM(S463:T469)</f>
        <v>78001.8</v>
      </c>
      <c r="T470" s="639"/>
      <c r="U470" s="7"/>
    </row>
    <row r="471" spans="7:21" ht="5.25" customHeight="1">
      <c r="G471" s="51"/>
      <c r="H471" s="51"/>
      <c r="I471" s="42"/>
      <c r="J471" s="84"/>
      <c r="K471" s="76"/>
      <c r="L471" s="7"/>
      <c r="M471" s="7"/>
      <c r="N471" s="7"/>
      <c r="O471" s="7"/>
      <c r="P471" s="7"/>
      <c r="Q471" s="103"/>
      <c r="R471" s="103"/>
      <c r="S471" s="9"/>
      <c r="T471" s="112"/>
      <c r="U471" s="7"/>
    </row>
    <row r="472" spans="1:21" ht="18">
      <c r="A472" s="81" t="s">
        <v>31</v>
      </c>
      <c r="B472" s="82"/>
      <c r="G472" s="51"/>
      <c r="H472" s="51"/>
      <c r="I472" s="42"/>
      <c r="J472" s="84"/>
      <c r="K472" s="81" t="s">
        <v>31</v>
      </c>
      <c r="L472" s="82"/>
      <c r="M472" s="7"/>
      <c r="N472" s="7"/>
      <c r="O472" s="7"/>
      <c r="P472" s="7"/>
      <c r="Q472" s="103"/>
      <c r="R472" s="103"/>
      <c r="S472" s="9"/>
      <c r="T472" s="112"/>
      <c r="U472" s="7"/>
    </row>
    <row r="473" spans="1:21" ht="14.25" customHeight="1">
      <c r="A473" s="643" t="s">
        <v>27</v>
      </c>
      <c r="B473" s="643"/>
      <c r="C473" s="52" t="s">
        <v>32</v>
      </c>
      <c r="D473" s="52" t="s">
        <v>33</v>
      </c>
      <c r="E473" s="643" t="s">
        <v>34</v>
      </c>
      <c r="F473" s="643"/>
      <c r="G473" s="643" t="s">
        <v>35</v>
      </c>
      <c r="H473" s="643"/>
      <c r="I473" s="676" t="s">
        <v>11</v>
      </c>
      <c r="J473" s="676"/>
      <c r="K473" s="643" t="s">
        <v>27</v>
      </c>
      <c r="L473" s="643"/>
      <c r="M473" s="52" t="s">
        <v>32</v>
      </c>
      <c r="N473" s="52" t="s">
        <v>33</v>
      </c>
      <c r="O473" s="643" t="s">
        <v>34</v>
      </c>
      <c r="P473" s="643"/>
      <c r="Q473" s="633" t="s">
        <v>35</v>
      </c>
      <c r="R473" s="633"/>
      <c r="S473" s="634" t="s">
        <v>11</v>
      </c>
      <c r="T473" s="634"/>
      <c r="U473" s="7"/>
    </row>
    <row r="474" spans="1:21" ht="14.25" customHeight="1">
      <c r="A474" s="632"/>
      <c r="B474" s="632"/>
      <c r="C474" s="5"/>
      <c r="D474" s="5"/>
      <c r="E474" s="632"/>
      <c r="F474" s="632"/>
      <c r="G474" s="632"/>
      <c r="H474" s="632"/>
      <c r="I474" s="668"/>
      <c r="J474" s="668"/>
      <c r="K474" s="632"/>
      <c r="L474" s="632"/>
      <c r="M474" s="5"/>
      <c r="N474" s="5"/>
      <c r="O474" s="632"/>
      <c r="P474" s="632"/>
      <c r="Q474" s="658"/>
      <c r="R474" s="658"/>
      <c r="S474" s="657"/>
      <c r="T474" s="657"/>
      <c r="U474" s="7"/>
    </row>
    <row r="475" spans="1:21" ht="14.25" customHeight="1">
      <c r="A475" s="632"/>
      <c r="B475" s="632"/>
      <c r="C475" s="5"/>
      <c r="D475" s="5"/>
      <c r="E475" s="632"/>
      <c r="F475" s="632"/>
      <c r="G475" s="632"/>
      <c r="H475" s="632"/>
      <c r="I475" s="668"/>
      <c r="J475" s="668"/>
      <c r="K475" s="632"/>
      <c r="L475" s="632"/>
      <c r="M475" s="5"/>
      <c r="N475" s="5"/>
      <c r="O475" s="632"/>
      <c r="P475" s="632"/>
      <c r="Q475" s="658"/>
      <c r="R475" s="658"/>
      <c r="S475" s="657"/>
      <c r="T475" s="657"/>
      <c r="U475" s="7"/>
    </row>
    <row r="476" spans="1:21" ht="14.25" customHeight="1">
      <c r="A476" s="632"/>
      <c r="B476" s="632"/>
      <c r="C476" s="5"/>
      <c r="D476" s="5"/>
      <c r="E476" s="632"/>
      <c r="F476" s="632"/>
      <c r="G476" s="632"/>
      <c r="H476" s="632"/>
      <c r="I476" s="668"/>
      <c r="J476" s="668"/>
      <c r="K476" s="632"/>
      <c r="L476" s="632"/>
      <c r="M476" s="5"/>
      <c r="N476" s="5"/>
      <c r="O476" s="632"/>
      <c r="P476" s="632"/>
      <c r="Q476" s="658"/>
      <c r="R476" s="658"/>
      <c r="S476" s="657"/>
      <c r="T476" s="657"/>
      <c r="U476" s="7"/>
    </row>
    <row r="477" spans="1:21" ht="14.25" customHeight="1">
      <c r="A477" s="83"/>
      <c r="B477" s="51"/>
      <c r="E477" s="51"/>
      <c r="F477" s="51"/>
      <c r="G477" s="632" t="s">
        <v>13</v>
      </c>
      <c r="H477" s="632"/>
      <c r="I477" s="668">
        <f>SUM(I474:J476)</f>
        <v>0</v>
      </c>
      <c r="J477" s="668"/>
      <c r="K477" s="83"/>
      <c r="L477" s="51"/>
      <c r="M477" s="7"/>
      <c r="N477" s="7"/>
      <c r="O477" s="51"/>
      <c r="P477" s="51"/>
      <c r="Q477" s="658" t="s">
        <v>13</v>
      </c>
      <c r="R477" s="658"/>
      <c r="S477" s="657">
        <f>SUM(S474:T476)</f>
        <v>0</v>
      </c>
      <c r="T477" s="657"/>
      <c r="U477" s="7"/>
    </row>
    <row r="478" spans="1:21" ht="6.75" customHeight="1">
      <c r="A478" s="83"/>
      <c r="B478" s="51"/>
      <c r="E478" s="51"/>
      <c r="F478" s="51"/>
      <c r="G478" s="51"/>
      <c r="H478" s="51"/>
      <c r="I478" s="42"/>
      <c r="J478" s="84"/>
      <c r="K478" s="83"/>
      <c r="L478" s="51"/>
      <c r="M478" s="7"/>
      <c r="N478" s="7"/>
      <c r="O478" s="51"/>
      <c r="P478" s="51"/>
      <c r="Q478" s="103"/>
      <c r="R478" s="103"/>
      <c r="S478" s="10"/>
      <c r="T478" s="113"/>
      <c r="U478" s="7"/>
    </row>
    <row r="479" spans="1:21" ht="18">
      <c r="A479" s="81" t="s">
        <v>36</v>
      </c>
      <c r="K479" s="81" t="s">
        <v>36</v>
      </c>
      <c r="L479" s="7"/>
      <c r="M479" s="7"/>
      <c r="N479" s="7"/>
      <c r="O479" s="7"/>
      <c r="P479" s="7"/>
      <c r="Q479" s="110"/>
      <c r="R479" s="110"/>
      <c r="S479" s="7"/>
      <c r="T479" s="111"/>
      <c r="U479" s="7"/>
    </row>
    <row r="480" spans="1:21" ht="32.25" customHeight="1">
      <c r="A480" s="635" t="s">
        <v>37</v>
      </c>
      <c r="B480" s="636"/>
      <c r="C480" s="636"/>
      <c r="D480" s="636"/>
      <c r="E480" s="636"/>
      <c r="F480" s="637"/>
      <c r="G480" s="724" t="s">
        <v>44</v>
      </c>
      <c r="H480" s="725"/>
      <c r="I480" s="735" t="s">
        <v>11</v>
      </c>
      <c r="J480" s="736"/>
      <c r="K480" s="635" t="s">
        <v>37</v>
      </c>
      <c r="L480" s="636"/>
      <c r="M480" s="636"/>
      <c r="N480" s="636"/>
      <c r="O480" s="636"/>
      <c r="P480" s="637"/>
      <c r="Q480" s="644" t="s">
        <v>44</v>
      </c>
      <c r="R480" s="645"/>
      <c r="S480" s="676" t="s">
        <v>11</v>
      </c>
      <c r="T480" s="676"/>
      <c r="U480" s="7"/>
    </row>
    <row r="481" spans="1:21" ht="14.25" customHeight="1">
      <c r="A481" s="679" t="s">
        <v>45</v>
      </c>
      <c r="B481" s="653"/>
      <c r="C481" s="653"/>
      <c r="D481" s="653"/>
      <c r="E481" s="653"/>
      <c r="F481" s="680"/>
      <c r="G481" s="820" t="s">
        <v>286</v>
      </c>
      <c r="H481" s="632"/>
      <c r="I481" s="668">
        <f>'CONTENIDO GENERAL'!J21</f>
        <v>5400</v>
      </c>
      <c r="J481" s="668"/>
      <c r="K481" s="652" t="s">
        <v>288</v>
      </c>
      <c r="L481" s="653"/>
      <c r="M481" s="653"/>
      <c r="N481" s="653"/>
      <c r="O481" s="653"/>
      <c r="P481" s="680"/>
      <c r="Q481" s="776" t="s">
        <v>254</v>
      </c>
      <c r="R481" s="658"/>
      <c r="S481" s="668">
        <f>'CONTENIDO GENERAL'!J53</f>
        <v>16200</v>
      </c>
      <c r="T481" s="668"/>
      <c r="U481" s="7"/>
    </row>
    <row r="482" spans="1:21" ht="14.25" customHeight="1">
      <c r="A482" s="679"/>
      <c r="B482" s="653"/>
      <c r="C482" s="653"/>
      <c r="D482" s="653"/>
      <c r="E482" s="653"/>
      <c r="F482" s="680"/>
      <c r="G482" s="632"/>
      <c r="H482" s="632"/>
      <c r="I482" s="668"/>
      <c r="J482" s="668"/>
      <c r="K482" s="679"/>
      <c r="L482" s="653"/>
      <c r="M482" s="653"/>
      <c r="N482" s="653"/>
      <c r="O482" s="653"/>
      <c r="P482" s="680"/>
      <c r="Q482" s="658"/>
      <c r="R482" s="658"/>
      <c r="S482" s="668"/>
      <c r="T482" s="668"/>
      <c r="U482" s="7"/>
    </row>
    <row r="483" spans="1:21" ht="14.25" customHeight="1">
      <c r="A483" s="640"/>
      <c r="B483" s="641"/>
      <c r="E483" s="641"/>
      <c r="F483" s="641"/>
      <c r="G483" s="632" t="s">
        <v>13</v>
      </c>
      <c r="H483" s="632"/>
      <c r="I483" s="668">
        <f>SUM(I481:J482)</f>
        <v>5400</v>
      </c>
      <c r="J483" s="668"/>
      <c r="K483" s="640"/>
      <c r="L483" s="641"/>
      <c r="M483" s="7"/>
      <c r="N483" s="7"/>
      <c r="O483" s="641"/>
      <c r="P483" s="641"/>
      <c r="Q483" s="658" t="s">
        <v>13</v>
      </c>
      <c r="R483" s="658"/>
      <c r="S483" s="668">
        <f>SUM(S481:T482)</f>
        <v>16200</v>
      </c>
      <c r="T483" s="668"/>
      <c r="U483" s="7"/>
    </row>
    <row r="484" spans="7:21" ht="6.75" customHeight="1">
      <c r="G484" s="678"/>
      <c r="H484" s="678"/>
      <c r="I484" s="726"/>
      <c r="J484" s="727"/>
      <c r="K484" s="76"/>
      <c r="L484" s="7"/>
      <c r="M484" s="7"/>
      <c r="N484" s="7"/>
      <c r="O484" s="7"/>
      <c r="P484" s="7"/>
      <c r="Q484" s="777"/>
      <c r="R484" s="777"/>
      <c r="S484" s="726"/>
      <c r="T484" s="727"/>
      <c r="U484" s="7"/>
    </row>
    <row r="485" spans="1:21" ht="18">
      <c r="A485" s="81" t="s">
        <v>39</v>
      </c>
      <c r="G485" s="51"/>
      <c r="H485" s="51"/>
      <c r="I485" s="42"/>
      <c r="J485" s="84"/>
      <c r="K485" s="81" t="s">
        <v>39</v>
      </c>
      <c r="L485" s="7"/>
      <c r="M485" s="7"/>
      <c r="N485" s="7"/>
      <c r="O485" s="7"/>
      <c r="P485" s="7"/>
      <c r="Q485" s="103"/>
      <c r="R485" s="103"/>
      <c r="S485" s="42"/>
      <c r="T485" s="84"/>
      <c r="U485" s="7"/>
    </row>
    <row r="486" spans="1:21" ht="15.75">
      <c r="A486" s="642" t="s">
        <v>26</v>
      </c>
      <c r="B486" s="642"/>
      <c r="C486" s="642"/>
      <c r="D486" s="642"/>
      <c r="E486" s="642"/>
      <c r="F486" s="642"/>
      <c r="G486" s="642" t="s">
        <v>40</v>
      </c>
      <c r="H486" s="642"/>
      <c r="I486" s="656" t="s">
        <v>11</v>
      </c>
      <c r="J486" s="656"/>
      <c r="K486" s="642" t="s">
        <v>26</v>
      </c>
      <c r="L486" s="642"/>
      <c r="M486" s="642"/>
      <c r="N486" s="642"/>
      <c r="O486" s="642"/>
      <c r="P486" s="642"/>
      <c r="Q486" s="661" t="s">
        <v>40</v>
      </c>
      <c r="R486" s="661"/>
      <c r="S486" s="656" t="s">
        <v>11</v>
      </c>
      <c r="T486" s="656"/>
      <c r="U486" s="7"/>
    </row>
    <row r="487" spans="1:21" ht="14.25" customHeight="1">
      <c r="A487" s="648" t="s">
        <v>149</v>
      </c>
      <c r="B487" s="648"/>
      <c r="C487" s="648"/>
      <c r="D487" s="648"/>
      <c r="E487" s="648"/>
      <c r="F487" s="692"/>
      <c r="G487" s="720">
        <f>$G$47</f>
        <v>0.25</v>
      </c>
      <c r="H487" s="720"/>
      <c r="I487" s="721">
        <f>(I483+I477+I470+I459)*G487</f>
        <v>1512.5</v>
      </c>
      <c r="J487" s="721"/>
      <c r="K487" s="648" t="s">
        <v>149</v>
      </c>
      <c r="L487" s="648"/>
      <c r="M487" s="648"/>
      <c r="N487" s="648"/>
      <c r="O487" s="648"/>
      <c r="P487" s="692"/>
      <c r="Q487" s="720">
        <f>$G$47</f>
        <v>0.25</v>
      </c>
      <c r="R487" s="720"/>
      <c r="S487" s="721">
        <f>(S483+S477+S470+S459)*Q487</f>
        <v>23752.95</v>
      </c>
      <c r="T487" s="721"/>
      <c r="U487" s="7"/>
    </row>
    <row r="488" spans="1:21" ht="14.25" customHeight="1">
      <c r="A488" s="659"/>
      <c r="B488" s="660"/>
      <c r="C488" s="660"/>
      <c r="D488" s="660"/>
      <c r="E488" s="660"/>
      <c r="F488" s="660"/>
      <c r="G488" s="632" t="s">
        <v>13</v>
      </c>
      <c r="H488" s="632"/>
      <c r="I488" s="668">
        <f>I487</f>
        <v>1512.5</v>
      </c>
      <c r="J488" s="668"/>
      <c r="K488" s="659"/>
      <c r="L488" s="660"/>
      <c r="M488" s="660"/>
      <c r="N488" s="660"/>
      <c r="O488" s="660"/>
      <c r="P488" s="660"/>
      <c r="Q488" s="658" t="s">
        <v>13</v>
      </c>
      <c r="R488" s="658"/>
      <c r="S488" s="668">
        <f>S487</f>
        <v>23752.95</v>
      </c>
      <c r="T488" s="668"/>
      <c r="U488" s="7"/>
    </row>
    <row r="489" spans="1:21" ht="14.25" customHeight="1">
      <c r="A489" s="659"/>
      <c r="B489" s="660"/>
      <c r="C489" s="660"/>
      <c r="D489" s="660"/>
      <c r="E489" s="660"/>
      <c r="F489" s="660"/>
      <c r="G489" s="665"/>
      <c r="H489" s="665"/>
      <c r="I489" s="666"/>
      <c r="J489" s="667"/>
      <c r="K489" s="659"/>
      <c r="L489" s="660"/>
      <c r="M489" s="660"/>
      <c r="N489" s="660"/>
      <c r="O489" s="660"/>
      <c r="P489" s="660"/>
      <c r="Q489" s="774"/>
      <c r="R489" s="774"/>
      <c r="S489" s="666"/>
      <c r="T489" s="667"/>
      <c r="U489" s="7"/>
    </row>
    <row r="490" spans="1:21" ht="14.25" customHeight="1">
      <c r="A490" s="632" t="s">
        <v>150</v>
      </c>
      <c r="B490" s="632"/>
      <c r="C490" s="632"/>
      <c r="D490" s="632"/>
      <c r="E490" s="632"/>
      <c r="F490" s="632"/>
      <c r="G490" s="632"/>
      <c r="H490" s="632"/>
      <c r="I490" s="668">
        <f>'CONTENIDO GENERAL'!F21</f>
        <v>6917.4</v>
      </c>
      <c r="J490" s="668"/>
      <c r="K490" s="632" t="s">
        <v>150</v>
      </c>
      <c r="L490" s="632"/>
      <c r="M490" s="632"/>
      <c r="N490" s="632"/>
      <c r="O490" s="632"/>
      <c r="P490" s="632"/>
      <c r="Q490" s="632"/>
      <c r="R490" s="632"/>
      <c r="S490" s="668">
        <v>99000</v>
      </c>
      <c r="T490" s="668"/>
      <c r="U490" s="7"/>
    </row>
    <row r="491" spans="1:21" ht="20.25">
      <c r="A491" s="710" t="s">
        <v>16</v>
      </c>
      <c r="B491" s="711"/>
      <c r="C491" s="711"/>
      <c r="D491" s="711"/>
      <c r="E491" s="711"/>
      <c r="F491" s="711"/>
      <c r="G491" s="711"/>
      <c r="H491" s="711"/>
      <c r="I491" s="711"/>
      <c r="J491" s="718"/>
      <c r="K491" s="710" t="s">
        <v>16</v>
      </c>
      <c r="L491" s="711"/>
      <c r="M491" s="711"/>
      <c r="N491" s="711"/>
      <c r="O491" s="711"/>
      <c r="P491" s="711"/>
      <c r="Q491" s="711"/>
      <c r="R491" s="711"/>
      <c r="S491" s="711"/>
      <c r="T491" s="718"/>
      <c r="U491" s="7"/>
    </row>
    <row r="492" spans="1:21" s="6" customFormat="1" ht="8.25" customHeight="1">
      <c r="A492" s="75"/>
      <c r="B492" s="11"/>
      <c r="C492" s="11"/>
      <c r="D492" s="11"/>
      <c r="E492" s="11"/>
      <c r="F492" s="11"/>
      <c r="G492" s="11"/>
      <c r="H492" s="11"/>
      <c r="I492" s="72"/>
      <c r="J492" s="89"/>
      <c r="K492" s="75"/>
      <c r="L492" s="11"/>
      <c r="M492" s="11"/>
      <c r="N492" s="11"/>
      <c r="O492" s="11"/>
      <c r="P492" s="11"/>
      <c r="Q492" s="11"/>
      <c r="R492" s="11"/>
      <c r="S492" s="72"/>
      <c r="T492" s="89"/>
      <c r="U492" s="67"/>
    </row>
    <row r="493" spans="1:21" ht="14.25" customHeight="1">
      <c r="A493" s="691" t="s">
        <v>4</v>
      </c>
      <c r="B493" s="691"/>
      <c r="C493" s="632" t="str">
        <f>$C$3</f>
        <v>READECUACIÓN SEDE SERVICIOS GENERALES</v>
      </c>
      <c r="D493" s="632"/>
      <c r="E493" s="632"/>
      <c r="F493" s="632"/>
      <c r="G493" s="632"/>
      <c r="H493" s="632"/>
      <c r="I493" s="632"/>
      <c r="J493" s="632"/>
      <c r="K493" s="691" t="s">
        <v>4</v>
      </c>
      <c r="L493" s="691"/>
      <c r="M493" s="632" t="str">
        <f>$C$3</f>
        <v>READECUACIÓN SEDE SERVICIOS GENERALES</v>
      </c>
      <c r="N493" s="632"/>
      <c r="O493" s="632"/>
      <c r="P493" s="632"/>
      <c r="Q493" s="632"/>
      <c r="R493" s="632"/>
      <c r="S493" s="632"/>
      <c r="T493" s="632"/>
      <c r="U493" s="7"/>
    </row>
    <row r="494" spans="1:21" ht="14.25" customHeight="1">
      <c r="A494" s="691" t="s">
        <v>5</v>
      </c>
      <c r="B494" s="691"/>
      <c r="C494" s="632" t="str">
        <f>$C$4</f>
        <v>UNIVERSIDAD DEL CAUCA -SERVICIOS GENERALES</v>
      </c>
      <c r="D494" s="632"/>
      <c r="E494" s="632"/>
      <c r="F494" s="632"/>
      <c r="G494" s="632"/>
      <c r="H494" s="632"/>
      <c r="I494" s="632"/>
      <c r="J494" s="632"/>
      <c r="K494" s="691" t="s">
        <v>5</v>
      </c>
      <c r="L494" s="691"/>
      <c r="M494" s="632" t="str">
        <f>$C$4</f>
        <v>UNIVERSIDAD DEL CAUCA -SERVICIOS GENERALES</v>
      </c>
      <c r="N494" s="632"/>
      <c r="O494" s="632"/>
      <c r="P494" s="632"/>
      <c r="Q494" s="632"/>
      <c r="R494" s="632"/>
      <c r="S494" s="632"/>
      <c r="T494" s="632"/>
      <c r="U494" s="7"/>
    </row>
    <row r="495" spans="1:21" ht="14.25" customHeight="1">
      <c r="A495" s="691" t="s">
        <v>17</v>
      </c>
      <c r="B495" s="691"/>
      <c r="C495" s="632" t="str">
        <f>$C$5</f>
        <v>UNIVERSIDAD DEL CAUCA</v>
      </c>
      <c r="D495" s="632"/>
      <c r="E495" s="632"/>
      <c r="F495" s="632"/>
      <c r="G495" s="632"/>
      <c r="H495" s="632"/>
      <c r="I495" s="632"/>
      <c r="J495" s="632"/>
      <c r="K495" s="691" t="s">
        <v>17</v>
      </c>
      <c r="L495" s="691"/>
      <c r="M495" s="632" t="str">
        <f>$C$5</f>
        <v>UNIVERSIDAD DEL CAUCA</v>
      </c>
      <c r="N495" s="632"/>
      <c r="O495" s="632"/>
      <c r="P495" s="632"/>
      <c r="Q495" s="632"/>
      <c r="R495" s="632"/>
      <c r="S495" s="632"/>
      <c r="T495" s="632"/>
      <c r="U495" s="7"/>
    </row>
    <row r="496" spans="1:21" ht="14.25" customHeight="1">
      <c r="A496" s="677" t="s">
        <v>18</v>
      </c>
      <c r="B496" s="651"/>
      <c r="C496" s="679" t="str">
        <f>$C$6</f>
        <v>ING. JOHN JAIRO LEDEZMA SOLANO</v>
      </c>
      <c r="D496" s="653"/>
      <c r="E496" s="653"/>
      <c r="F496" s="653"/>
      <c r="G496" s="653"/>
      <c r="H496" s="653"/>
      <c r="I496" s="653"/>
      <c r="J496" s="680"/>
      <c r="K496" s="677" t="s">
        <v>18</v>
      </c>
      <c r="L496" s="651"/>
      <c r="M496" s="679" t="str">
        <f>$C$6</f>
        <v>ING. JOHN JAIRO LEDEZMA SOLANO</v>
      </c>
      <c r="N496" s="653"/>
      <c r="O496" s="653"/>
      <c r="P496" s="653"/>
      <c r="Q496" s="653"/>
      <c r="R496" s="653"/>
      <c r="S496" s="653"/>
      <c r="T496" s="680"/>
      <c r="U496" s="7"/>
    </row>
    <row r="497" spans="1:21" ht="14.25" customHeight="1">
      <c r="A497" s="691" t="s">
        <v>6</v>
      </c>
      <c r="B497" s="691"/>
      <c r="C497" s="713" t="str">
        <f>$C$7</f>
        <v>FEBRERO DE 2011</v>
      </c>
      <c r="D497" s="714"/>
      <c r="E497" s="714"/>
      <c r="F497" s="712" t="str">
        <f>$F$7</f>
        <v>MP 19202-128892 CAU</v>
      </c>
      <c r="G497" s="712"/>
      <c r="H497" s="712"/>
      <c r="I497" s="712"/>
      <c r="J497" s="712"/>
      <c r="K497" s="691" t="s">
        <v>6</v>
      </c>
      <c r="L497" s="691"/>
      <c r="M497" s="713" t="str">
        <f>$C$7</f>
        <v>FEBRERO DE 2011</v>
      </c>
      <c r="N497" s="714"/>
      <c r="O497" s="714"/>
      <c r="P497" s="712" t="str">
        <f>$F$7</f>
        <v>MP 19202-128892 CAU</v>
      </c>
      <c r="Q497" s="712"/>
      <c r="R497" s="712"/>
      <c r="S497" s="712"/>
      <c r="T497" s="712"/>
      <c r="U497" s="7"/>
    </row>
    <row r="498" spans="2:21" ht="4.5" customHeight="1">
      <c r="B498" s="77"/>
      <c r="C498" s="77"/>
      <c r="D498" s="77"/>
      <c r="E498" s="77"/>
      <c r="F498" s="77"/>
      <c r="G498" s="77"/>
      <c r="K498" s="76"/>
      <c r="L498" s="77"/>
      <c r="M498" s="77"/>
      <c r="N498" s="77"/>
      <c r="O498" s="77"/>
      <c r="P498" s="77"/>
      <c r="Q498" s="77"/>
      <c r="R498" s="7"/>
      <c r="S498" s="90"/>
      <c r="T498" s="91"/>
      <c r="U498" s="7"/>
    </row>
    <row r="499" spans="1:21" ht="14.25" customHeight="1">
      <c r="A499" s="5" t="s">
        <v>9</v>
      </c>
      <c r="B499" s="722" t="s">
        <v>8</v>
      </c>
      <c r="C499" s="632" t="str">
        <f>'CONTENIDO GENERAL'!$B$11</f>
        <v>PRELIMINARES</v>
      </c>
      <c r="D499" s="632"/>
      <c r="E499" s="632"/>
      <c r="F499" s="722" t="s">
        <v>10</v>
      </c>
      <c r="G499" s="722" t="str">
        <f>'CONTENIDO GENERAL'!C22</f>
        <v>M²</v>
      </c>
      <c r="H499" s="705" t="s">
        <v>24</v>
      </c>
      <c r="I499" s="678"/>
      <c r="J499" s="706"/>
      <c r="K499" s="5" t="s">
        <v>9</v>
      </c>
      <c r="L499" s="722" t="s">
        <v>8</v>
      </c>
      <c r="M499" s="632" t="str">
        <f>'CONTENIDO GENERAL'!$B$11</f>
        <v>PRELIMINARES</v>
      </c>
      <c r="N499" s="632"/>
      <c r="O499" s="632"/>
      <c r="P499" s="722" t="s">
        <v>10</v>
      </c>
      <c r="Q499" s="722" t="str">
        <f>'CONTENIDO GENERAL'!C54</f>
        <v>M²</v>
      </c>
      <c r="R499" s="705" t="s">
        <v>24</v>
      </c>
      <c r="S499" s="678"/>
      <c r="T499" s="706"/>
      <c r="U499" s="7"/>
    </row>
    <row r="500" spans="1:21" ht="14.25" customHeight="1">
      <c r="A500" s="64">
        <f>'CONTENIDO GENERAL'!$A$11</f>
        <v>1</v>
      </c>
      <c r="B500" s="723"/>
      <c r="C500" s="632"/>
      <c r="D500" s="632"/>
      <c r="E500" s="632"/>
      <c r="F500" s="723"/>
      <c r="G500" s="723"/>
      <c r="H500" s="1"/>
      <c r="I500" s="73" t="s">
        <v>25</v>
      </c>
      <c r="J500" s="74"/>
      <c r="K500" s="64">
        <f>'CONTENIDO GENERAL'!A43</f>
        <v>4</v>
      </c>
      <c r="L500" s="723"/>
      <c r="M500" s="632"/>
      <c r="N500" s="632"/>
      <c r="O500" s="632"/>
      <c r="P500" s="723"/>
      <c r="Q500" s="723"/>
      <c r="R500" s="1"/>
      <c r="S500" s="73" t="s">
        <v>25</v>
      </c>
      <c r="T500" s="74"/>
      <c r="U500" s="7"/>
    </row>
    <row r="501" spans="1:21" ht="14.25" customHeight="1">
      <c r="A501" s="5" t="s">
        <v>9</v>
      </c>
      <c r="B501" s="722" t="s">
        <v>7</v>
      </c>
      <c r="C501" s="832" t="str">
        <f>'CONTENIDO GENERAL'!B22</f>
        <v>DESMONTE CIELO FALSO </v>
      </c>
      <c r="D501" s="832"/>
      <c r="E501" s="832"/>
      <c r="F501" s="679" t="s">
        <v>23</v>
      </c>
      <c r="G501" s="680"/>
      <c r="H501" s="705"/>
      <c r="I501" s="678"/>
      <c r="J501" s="706"/>
      <c r="K501" s="5" t="s">
        <v>9</v>
      </c>
      <c r="L501" s="722" t="s">
        <v>7</v>
      </c>
      <c r="M501" s="748" t="str">
        <f>'CONTENIDO GENERAL'!B54</f>
        <v>CUBIERTA CORRUGADA DE ASBESTO CEMENTO ETERNIT N°8 CON TODOS LOS ELEMENTOS PARA SU CORRECTA INSTALACION</v>
      </c>
      <c r="N501" s="749"/>
      <c r="O501" s="750"/>
      <c r="P501" s="679" t="s">
        <v>23</v>
      </c>
      <c r="Q501" s="680"/>
      <c r="R501" s="705"/>
      <c r="S501" s="678"/>
      <c r="T501" s="706"/>
      <c r="U501" s="7"/>
    </row>
    <row r="502" spans="1:21" ht="33" customHeight="1">
      <c r="A502" s="65">
        <f>'CONTENIDO GENERAL'!A22</f>
        <v>1.11</v>
      </c>
      <c r="B502" s="723"/>
      <c r="C502" s="832"/>
      <c r="D502" s="832"/>
      <c r="E502" s="832"/>
      <c r="F502" s="707"/>
      <c r="G502" s="708"/>
      <c r="H502" s="708"/>
      <c r="I502" s="708"/>
      <c r="J502" s="709"/>
      <c r="K502" s="65">
        <f>'CONTENIDO GENERAL'!A54</f>
        <v>4.11</v>
      </c>
      <c r="L502" s="723"/>
      <c r="M502" s="751"/>
      <c r="N502" s="752"/>
      <c r="O502" s="753"/>
      <c r="P502" s="707"/>
      <c r="Q502" s="708"/>
      <c r="R502" s="708"/>
      <c r="S502" s="708"/>
      <c r="T502" s="709"/>
      <c r="U502" s="7"/>
    </row>
    <row r="503" spans="11:21" ht="3.75" customHeight="1">
      <c r="K503" s="76"/>
      <c r="L503" s="7"/>
      <c r="M503" s="7"/>
      <c r="N503" s="7"/>
      <c r="O503" s="7"/>
      <c r="P503" s="7"/>
      <c r="Q503" s="7"/>
      <c r="R503" s="7"/>
      <c r="S503" s="90"/>
      <c r="T503" s="91"/>
      <c r="U503" s="7"/>
    </row>
    <row r="504" spans="1:21" ht="18">
      <c r="A504" s="737" t="s">
        <v>28</v>
      </c>
      <c r="B504" s="738"/>
      <c r="K504" s="737" t="s">
        <v>28</v>
      </c>
      <c r="L504" s="738"/>
      <c r="M504" s="7"/>
      <c r="N504" s="7"/>
      <c r="O504" s="7"/>
      <c r="P504" s="7"/>
      <c r="Q504" s="7"/>
      <c r="R504" s="7"/>
      <c r="S504" s="90"/>
      <c r="T504" s="91"/>
      <c r="U504" s="7"/>
    </row>
    <row r="505" spans="1:21" ht="33" customHeight="1">
      <c r="A505" s="643" t="s">
        <v>26</v>
      </c>
      <c r="B505" s="643"/>
      <c r="C505" s="643"/>
      <c r="D505" s="52" t="s">
        <v>29</v>
      </c>
      <c r="E505" s="724" t="s">
        <v>14</v>
      </c>
      <c r="F505" s="725"/>
      <c r="G505" s="724" t="s">
        <v>12</v>
      </c>
      <c r="H505" s="725"/>
      <c r="I505" s="635" t="s">
        <v>11</v>
      </c>
      <c r="J505" s="637"/>
      <c r="K505" s="643" t="s">
        <v>26</v>
      </c>
      <c r="L505" s="643"/>
      <c r="M505" s="643"/>
      <c r="N505" s="52" t="s">
        <v>29</v>
      </c>
      <c r="O505" s="724" t="s">
        <v>14</v>
      </c>
      <c r="P505" s="725"/>
      <c r="Q505" s="724" t="s">
        <v>12</v>
      </c>
      <c r="R505" s="725"/>
      <c r="S505" s="635" t="s">
        <v>11</v>
      </c>
      <c r="T505" s="637"/>
      <c r="U505" s="7"/>
    </row>
    <row r="506" spans="1:21" ht="14.25" customHeight="1">
      <c r="A506" s="692" t="s">
        <v>81</v>
      </c>
      <c r="B506" s="696"/>
      <c r="C506" s="693"/>
      <c r="D506" s="53" t="s">
        <v>43</v>
      </c>
      <c r="E506" s="654"/>
      <c r="F506" s="655"/>
      <c r="G506" s="654"/>
      <c r="H506" s="655"/>
      <c r="I506" s="646">
        <f>I531*0.05</f>
        <v>256.5</v>
      </c>
      <c r="J506" s="647"/>
      <c r="K506" s="692" t="s">
        <v>81</v>
      </c>
      <c r="L506" s="696"/>
      <c r="M506" s="693"/>
      <c r="N506" s="53" t="s">
        <v>43</v>
      </c>
      <c r="O506" s="654"/>
      <c r="P506" s="655"/>
      <c r="Q506" s="654"/>
      <c r="R506" s="655"/>
      <c r="S506" s="646">
        <f>S531*0.05</f>
        <v>690</v>
      </c>
      <c r="T506" s="647"/>
      <c r="U506" s="7"/>
    </row>
    <row r="507" spans="1:21" ht="14.25" customHeight="1">
      <c r="A507" s="818" t="s">
        <v>305</v>
      </c>
      <c r="B507" s="648"/>
      <c r="C507" s="648"/>
      <c r="D507" s="149" t="s">
        <v>146</v>
      </c>
      <c r="E507" s="692">
        <f>EQUIPO!D2</f>
        <v>950</v>
      </c>
      <c r="F507" s="693"/>
      <c r="G507" s="833">
        <f>I507/E507</f>
        <v>0.4</v>
      </c>
      <c r="H507" s="648"/>
      <c r="I507" s="646">
        <v>380</v>
      </c>
      <c r="J507" s="756"/>
      <c r="K507" s="818" t="str">
        <f>EQUIPO!B2</f>
        <v>Andamio  Metalico tubular  </v>
      </c>
      <c r="L507" s="648"/>
      <c r="M507" s="648"/>
      <c r="N507" s="149" t="s">
        <v>146</v>
      </c>
      <c r="O507" s="692">
        <v>3.7</v>
      </c>
      <c r="P507" s="693"/>
      <c r="Q507" s="843">
        <f>S507*O507</f>
        <v>3515</v>
      </c>
      <c r="R507" s="648"/>
      <c r="S507" s="646">
        <f>EQUIPO!D2</f>
        <v>950</v>
      </c>
      <c r="T507" s="756"/>
      <c r="U507" s="7"/>
    </row>
    <row r="508" spans="7:21" ht="14.25" customHeight="1">
      <c r="G508" s="632" t="s">
        <v>13</v>
      </c>
      <c r="H508" s="632"/>
      <c r="I508" s="688">
        <f>SUM(I506:J507)</f>
        <v>636.5</v>
      </c>
      <c r="J508" s="689"/>
      <c r="K508" s="76"/>
      <c r="L508" s="7"/>
      <c r="M508" s="7"/>
      <c r="N508" s="7"/>
      <c r="O508" s="7"/>
      <c r="P508" s="7"/>
      <c r="Q508" s="632" t="s">
        <v>13</v>
      </c>
      <c r="R508" s="632"/>
      <c r="S508" s="688">
        <f>SUM(S506:T507)</f>
        <v>1640</v>
      </c>
      <c r="T508" s="689"/>
      <c r="U508" s="7"/>
    </row>
    <row r="509" spans="11:21" ht="6" customHeight="1">
      <c r="K509" s="76"/>
      <c r="L509" s="7"/>
      <c r="M509" s="7"/>
      <c r="N509" s="7"/>
      <c r="O509" s="7"/>
      <c r="P509" s="7"/>
      <c r="Q509" s="7"/>
      <c r="R509" s="7"/>
      <c r="S509" s="90"/>
      <c r="T509" s="91"/>
      <c r="U509" s="7"/>
    </row>
    <row r="510" spans="1:21" ht="15.75" customHeight="1">
      <c r="A510" s="81" t="s">
        <v>30</v>
      </c>
      <c r="K510" s="81" t="s">
        <v>30</v>
      </c>
      <c r="L510" s="7"/>
      <c r="M510" s="7"/>
      <c r="N510" s="7"/>
      <c r="O510" s="7"/>
      <c r="P510" s="7"/>
      <c r="Q510" s="7"/>
      <c r="R510" s="7"/>
      <c r="S510" s="90"/>
      <c r="T510" s="91"/>
      <c r="U510" s="7"/>
    </row>
    <row r="511" spans="1:21" ht="15.75" customHeight="1">
      <c r="A511" s="635" t="s">
        <v>26</v>
      </c>
      <c r="B511" s="636"/>
      <c r="C511" s="637"/>
      <c r="D511" s="724" t="s">
        <v>2</v>
      </c>
      <c r="E511" s="725"/>
      <c r="F511" s="3" t="s">
        <v>0</v>
      </c>
      <c r="G511" s="724" t="s">
        <v>15</v>
      </c>
      <c r="H511" s="725"/>
      <c r="I511" s="754" t="s">
        <v>11</v>
      </c>
      <c r="J511" s="755"/>
      <c r="K511" s="635" t="s">
        <v>26</v>
      </c>
      <c r="L511" s="636"/>
      <c r="M511" s="637"/>
      <c r="N511" s="724" t="s">
        <v>2</v>
      </c>
      <c r="O511" s="725"/>
      <c r="P511" s="3" t="s">
        <v>0</v>
      </c>
      <c r="Q511" s="724" t="s">
        <v>15</v>
      </c>
      <c r="R511" s="725"/>
      <c r="S511" s="754" t="s">
        <v>11</v>
      </c>
      <c r="T511" s="755"/>
      <c r="U511" s="7"/>
    </row>
    <row r="512" spans="1:21" ht="40.5" customHeight="1">
      <c r="A512" s="632"/>
      <c r="B512" s="632"/>
      <c r="C512" s="632"/>
      <c r="D512" s="679"/>
      <c r="E512" s="653"/>
      <c r="F512" s="50"/>
      <c r="G512" s="632"/>
      <c r="H512" s="632"/>
      <c r="I512" s="688"/>
      <c r="J512" s="689"/>
      <c r="K512" s="844" t="str">
        <f>'$MATERIALES'!$A$103</f>
        <v>CUBIERTA CORRUGADA DE ASBESTO CEMENTO ETERNIT N° 8 con todos los elementos para su correcta instalacion  </v>
      </c>
      <c r="L512" s="845"/>
      <c r="M512" s="846"/>
      <c r="N512" s="652" t="s">
        <v>2</v>
      </c>
      <c r="O512" s="653"/>
      <c r="P512" s="50">
        <v>0.5</v>
      </c>
      <c r="Q512" s="632">
        <f>'$MATERIALES'!C103</f>
        <v>42000</v>
      </c>
      <c r="R512" s="632"/>
      <c r="S512" s="688">
        <f>Q512*P512</f>
        <v>21000</v>
      </c>
      <c r="T512" s="689"/>
      <c r="U512" s="7"/>
    </row>
    <row r="513" spans="1:21" ht="14.25" customHeight="1">
      <c r="A513" s="632"/>
      <c r="B513" s="632"/>
      <c r="C513" s="632"/>
      <c r="D513" s="679"/>
      <c r="E513" s="653"/>
      <c r="F513" s="50"/>
      <c r="G513" s="632"/>
      <c r="H513" s="632"/>
      <c r="I513" s="688"/>
      <c r="J513" s="689"/>
      <c r="K513" s="632"/>
      <c r="L513" s="632"/>
      <c r="M513" s="632"/>
      <c r="N513" s="679"/>
      <c r="O513" s="653"/>
      <c r="P513" s="50"/>
      <c r="Q513" s="632"/>
      <c r="R513" s="632"/>
      <c r="S513" s="688"/>
      <c r="T513" s="689"/>
      <c r="U513" s="7"/>
    </row>
    <row r="514" spans="1:21" ht="14.25" customHeight="1">
      <c r="A514" s="632"/>
      <c r="B514" s="632"/>
      <c r="C514" s="632"/>
      <c r="D514" s="679"/>
      <c r="E514" s="653"/>
      <c r="F514" s="50"/>
      <c r="G514" s="632"/>
      <c r="H514" s="632"/>
      <c r="I514" s="688"/>
      <c r="J514" s="689"/>
      <c r="K514" s="632"/>
      <c r="L514" s="632"/>
      <c r="M514" s="632"/>
      <c r="N514" s="679"/>
      <c r="O514" s="653"/>
      <c r="P514" s="50"/>
      <c r="Q514" s="632"/>
      <c r="R514" s="632"/>
      <c r="S514" s="688"/>
      <c r="T514" s="689"/>
      <c r="U514" s="7"/>
    </row>
    <row r="515" spans="1:21" ht="14.25" customHeight="1">
      <c r="A515" s="632"/>
      <c r="B515" s="632"/>
      <c r="C515" s="632"/>
      <c r="D515" s="679"/>
      <c r="E515" s="653"/>
      <c r="F515" s="50"/>
      <c r="G515" s="632"/>
      <c r="H515" s="632"/>
      <c r="I515" s="688"/>
      <c r="J515" s="689"/>
      <c r="K515" s="632"/>
      <c r="L515" s="632"/>
      <c r="M515" s="632"/>
      <c r="N515" s="679"/>
      <c r="O515" s="653"/>
      <c r="P515" s="50"/>
      <c r="Q515" s="632"/>
      <c r="R515" s="632"/>
      <c r="S515" s="688"/>
      <c r="T515" s="689"/>
      <c r="U515" s="7"/>
    </row>
    <row r="516" spans="1:21" ht="14.25" customHeight="1">
      <c r="A516" s="632"/>
      <c r="B516" s="632"/>
      <c r="C516" s="632"/>
      <c r="D516" s="679"/>
      <c r="E516" s="653"/>
      <c r="F516" s="50"/>
      <c r="G516" s="632"/>
      <c r="H516" s="632"/>
      <c r="I516" s="688"/>
      <c r="J516" s="689"/>
      <c r="K516" s="632"/>
      <c r="L516" s="632"/>
      <c r="M516" s="632"/>
      <c r="N516" s="679"/>
      <c r="O516" s="653"/>
      <c r="P516" s="50"/>
      <c r="Q516" s="632"/>
      <c r="R516" s="632"/>
      <c r="S516" s="688"/>
      <c r="T516" s="689"/>
      <c r="U516" s="7"/>
    </row>
    <row r="517" spans="1:21" ht="14.25" customHeight="1">
      <c r="A517" s="632"/>
      <c r="B517" s="632"/>
      <c r="C517" s="632"/>
      <c r="D517" s="679"/>
      <c r="E517" s="653"/>
      <c r="F517" s="50"/>
      <c r="G517" s="632"/>
      <c r="H517" s="632"/>
      <c r="I517" s="688"/>
      <c r="J517" s="689"/>
      <c r="K517" s="632"/>
      <c r="L517" s="632"/>
      <c r="M517" s="632"/>
      <c r="N517" s="679"/>
      <c r="O517" s="653"/>
      <c r="P517" s="50"/>
      <c r="Q517" s="632"/>
      <c r="R517" s="632"/>
      <c r="S517" s="688"/>
      <c r="T517" s="689"/>
      <c r="U517" s="7"/>
    </row>
    <row r="518" spans="7:21" ht="14.25" customHeight="1">
      <c r="G518" s="632" t="s">
        <v>13</v>
      </c>
      <c r="H518" s="632"/>
      <c r="I518" s="688">
        <f>SUM(I512:J517)</f>
        <v>0</v>
      </c>
      <c r="J518" s="689"/>
      <c r="K518" s="76"/>
      <c r="L518" s="7"/>
      <c r="M518" s="7"/>
      <c r="N518" s="7"/>
      <c r="O518" s="7"/>
      <c r="P518" s="7"/>
      <c r="Q518" s="632" t="s">
        <v>13</v>
      </c>
      <c r="R518" s="632"/>
      <c r="S518" s="688">
        <f>SUM(S512:T517)</f>
        <v>21000</v>
      </c>
      <c r="T518" s="689"/>
      <c r="U518" s="7"/>
    </row>
    <row r="519" spans="7:21" ht="5.25" customHeight="1">
      <c r="G519" s="51"/>
      <c r="H519" s="51"/>
      <c r="I519" s="42"/>
      <c r="J519" s="84"/>
      <c r="K519" s="76"/>
      <c r="L519" s="7"/>
      <c r="M519" s="7"/>
      <c r="N519" s="7"/>
      <c r="O519" s="7"/>
      <c r="P519" s="7"/>
      <c r="Q519" s="51"/>
      <c r="R519" s="51"/>
      <c r="S519" s="42"/>
      <c r="T519" s="84"/>
      <c r="U519" s="7"/>
    </row>
    <row r="520" spans="1:21" ht="18">
      <c r="A520" s="81" t="s">
        <v>31</v>
      </c>
      <c r="B520" s="82"/>
      <c r="G520" s="51"/>
      <c r="H520" s="51"/>
      <c r="I520" s="42"/>
      <c r="J520" s="84"/>
      <c r="K520" s="81" t="s">
        <v>31</v>
      </c>
      <c r="L520" s="82"/>
      <c r="M520" s="7"/>
      <c r="N520" s="7"/>
      <c r="O520" s="7"/>
      <c r="P520" s="7"/>
      <c r="Q520" s="51"/>
      <c r="R520" s="51"/>
      <c r="S520" s="42"/>
      <c r="T520" s="84"/>
      <c r="U520" s="7"/>
    </row>
    <row r="521" spans="1:21" ht="14.25" customHeight="1">
      <c r="A521" s="643" t="s">
        <v>27</v>
      </c>
      <c r="B521" s="643"/>
      <c r="C521" s="52" t="s">
        <v>32</v>
      </c>
      <c r="D521" s="52" t="s">
        <v>33</v>
      </c>
      <c r="E521" s="643" t="s">
        <v>34</v>
      </c>
      <c r="F521" s="643"/>
      <c r="G521" s="643" t="s">
        <v>35</v>
      </c>
      <c r="H521" s="643"/>
      <c r="I521" s="676" t="s">
        <v>11</v>
      </c>
      <c r="J521" s="676"/>
      <c r="K521" s="643" t="s">
        <v>27</v>
      </c>
      <c r="L521" s="643"/>
      <c r="M521" s="52" t="s">
        <v>32</v>
      </c>
      <c r="N521" s="52" t="s">
        <v>33</v>
      </c>
      <c r="O521" s="643" t="s">
        <v>34</v>
      </c>
      <c r="P521" s="643"/>
      <c r="Q521" s="643" t="s">
        <v>35</v>
      </c>
      <c r="R521" s="643"/>
      <c r="S521" s="676" t="s">
        <v>11</v>
      </c>
      <c r="T521" s="676"/>
      <c r="U521" s="7"/>
    </row>
    <row r="522" spans="1:21" ht="14.25" customHeight="1">
      <c r="A522" s="632"/>
      <c r="B522" s="632"/>
      <c r="C522" s="5"/>
      <c r="D522" s="5"/>
      <c r="E522" s="632"/>
      <c r="F522" s="632"/>
      <c r="G522" s="632"/>
      <c r="H522" s="632"/>
      <c r="I522" s="668"/>
      <c r="J522" s="668"/>
      <c r="K522" s="632"/>
      <c r="L522" s="632"/>
      <c r="M522" s="5"/>
      <c r="N522" s="5"/>
      <c r="O522" s="632"/>
      <c r="P522" s="632"/>
      <c r="Q522" s="632"/>
      <c r="R522" s="632"/>
      <c r="S522" s="668"/>
      <c r="T522" s="668"/>
      <c r="U522" s="7"/>
    </row>
    <row r="523" spans="1:21" ht="14.25" customHeight="1">
      <c r="A523" s="632"/>
      <c r="B523" s="632"/>
      <c r="C523" s="5"/>
      <c r="D523" s="5"/>
      <c r="E523" s="632"/>
      <c r="F523" s="632"/>
      <c r="G523" s="632"/>
      <c r="H523" s="632"/>
      <c r="I523" s="668"/>
      <c r="J523" s="668"/>
      <c r="K523" s="632"/>
      <c r="L523" s="632"/>
      <c r="M523" s="5"/>
      <c r="N523" s="5"/>
      <c r="O523" s="632"/>
      <c r="P523" s="632"/>
      <c r="Q523" s="632"/>
      <c r="R523" s="632"/>
      <c r="S523" s="668"/>
      <c r="T523" s="668"/>
      <c r="U523" s="7"/>
    </row>
    <row r="524" spans="1:21" ht="14.25" customHeight="1">
      <c r="A524" s="632"/>
      <c r="B524" s="632"/>
      <c r="C524" s="5"/>
      <c r="D524" s="5"/>
      <c r="E524" s="632"/>
      <c r="F524" s="632"/>
      <c r="G524" s="632"/>
      <c r="H524" s="632"/>
      <c r="I524" s="668"/>
      <c r="J524" s="668"/>
      <c r="K524" s="632"/>
      <c r="L524" s="632"/>
      <c r="M524" s="5"/>
      <c r="N524" s="5"/>
      <c r="O524" s="632"/>
      <c r="P524" s="632"/>
      <c r="Q524" s="632"/>
      <c r="R524" s="632"/>
      <c r="S524" s="668"/>
      <c r="T524" s="668"/>
      <c r="U524" s="7"/>
    </row>
    <row r="525" spans="1:30" ht="14.25" customHeight="1">
      <c r="A525" s="83"/>
      <c r="B525" s="51"/>
      <c r="E525" s="51"/>
      <c r="F525" s="51"/>
      <c r="G525" s="632" t="s">
        <v>13</v>
      </c>
      <c r="H525" s="632"/>
      <c r="I525" s="668">
        <f>SUM(I522:J524)</f>
        <v>0</v>
      </c>
      <c r="J525" s="668"/>
      <c r="K525" s="83"/>
      <c r="L525" s="51"/>
      <c r="M525" s="7"/>
      <c r="N525" s="7"/>
      <c r="O525" s="51"/>
      <c r="P525" s="51"/>
      <c r="Q525" s="632" t="s">
        <v>13</v>
      </c>
      <c r="R525" s="632"/>
      <c r="S525" s="668">
        <f>SUM(S522:T524)</f>
        <v>0</v>
      </c>
      <c r="T525" s="668"/>
      <c r="U525" s="70"/>
      <c r="V525" s="70"/>
      <c r="W525" s="67"/>
      <c r="X525" s="67"/>
      <c r="Y525" s="70"/>
      <c r="Z525" s="70"/>
      <c r="AA525" s="97"/>
      <c r="AB525" s="97"/>
      <c r="AC525" s="98"/>
      <c r="AD525" s="117"/>
    </row>
    <row r="526" spans="1:30" ht="6.75" customHeight="1">
      <c r="A526" s="83"/>
      <c r="B526" s="51"/>
      <c r="E526" s="51"/>
      <c r="F526" s="51"/>
      <c r="G526" s="51"/>
      <c r="H526" s="51"/>
      <c r="I526" s="42"/>
      <c r="J526" s="84"/>
      <c r="K526" s="83"/>
      <c r="L526" s="51"/>
      <c r="M526" s="7"/>
      <c r="N526" s="7"/>
      <c r="O526" s="51"/>
      <c r="P526" s="51"/>
      <c r="Q526" s="51"/>
      <c r="R526" s="51"/>
      <c r="S526" s="42"/>
      <c r="T526" s="84"/>
      <c r="U526" s="70"/>
      <c r="V526" s="70"/>
      <c r="W526" s="67"/>
      <c r="X526" s="67"/>
      <c r="Y526" s="70"/>
      <c r="Z526" s="70"/>
      <c r="AA526" s="78"/>
      <c r="AB526" s="78"/>
      <c r="AC526" s="99"/>
      <c r="AD526" s="80"/>
    </row>
    <row r="527" spans="1:30" ht="18">
      <c r="A527" s="81" t="s">
        <v>36</v>
      </c>
      <c r="K527" s="81" t="s">
        <v>36</v>
      </c>
      <c r="L527" s="7"/>
      <c r="M527" s="7"/>
      <c r="N527" s="7"/>
      <c r="O527" s="7"/>
      <c r="P527" s="7"/>
      <c r="Q527" s="7"/>
      <c r="R527" s="7"/>
      <c r="S527" s="90"/>
      <c r="T527" s="91"/>
      <c r="U527" s="71"/>
      <c r="V527" s="67"/>
      <c r="W527" s="67"/>
      <c r="X527" s="67"/>
      <c r="Y527" s="67"/>
      <c r="Z527" s="67"/>
      <c r="AA527" s="97"/>
      <c r="AB527" s="97"/>
      <c r="AC527" s="67"/>
      <c r="AD527" s="116"/>
    </row>
    <row r="528" spans="1:30" ht="32.25" customHeight="1">
      <c r="A528" s="635" t="s">
        <v>37</v>
      </c>
      <c r="B528" s="636"/>
      <c r="C528" s="636"/>
      <c r="D528" s="636"/>
      <c r="E528" s="636"/>
      <c r="F528" s="637"/>
      <c r="G528" s="724" t="s">
        <v>44</v>
      </c>
      <c r="H528" s="725"/>
      <c r="I528" s="735" t="s">
        <v>11</v>
      </c>
      <c r="J528" s="736"/>
      <c r="K528" s="635" t="s">
        <v>37</v>
      </c>
      <c r="L528" s="636"/>
      <c r="M528" s="636"/>
      <c r="N528" s="636"/>
      <c r="O528" s="636"/>
      <c r="P528" s="637"/>
      <c r="Q528" s="724" t="s">
        <v>44</v>
      </c>
      <c r="R528" s="725"/>
      <c r="S528" s="735" t="s">
        <v>11</v>
      </c>
      <c r="T528" s="736"/>
      <c r="U528" s="67"/>
      <c r="V528" s="67"/>
      <c r="W528" s="67"/>
      <c r="X528" s="67"/>
      <c r="Y528" s="67"/>
      <c r="Z528" s="67"/>
      <c r="AA528" s="108"/>
      <c r="AB528" s="108"/>
      <c r="AC528" s="98"/>
      <c r="AD528" s="117"/>
    </row>
    <row r="529" spans="1:30" ht="14.25" customHeight="1">
      <c r="A529" s="652" t="s">
        <v>45</v>
      </c>
      <c r="B529" s="653"/>
      <c r="C529" s="653"/>
      <c r="D529" s="653"/>
      <c r="E529" s="653"/>
      <c r="F529" s="680"/>
      <c r="G529" s="820" t="s">
        <v>232</v>
      </c>
      <c r="H529" s="632"/>
      <c r="I529" s="668">
        <f>'CONTENIDO GENERAL'!J22</f>
        <v>5130</v>
      </c>
      <c r="J529" s="668"/>
      <c r="K529" s="652" t="s">
        <v>45</v>
      </c>
      <c r="L529" s="653"/>
      <c r="M529" s="653"/>
      <c r="N529" s="653"/>
      <c r="O529" s="653"/>
      <c r="P529" s="680"/>
      <c r="Q529" s="820" t="s">
        <v>232</v>
      </c>
      <c r="R529" s="632"/>
      <c r="S529" s="668">
        <f>'CONTENIDO GENERAL'!$I$54</f>
        <v>13800</v>
      </c>
      <c r="T529" s="668"/>
      <c r="U529" s="67"/>
      <c r="V529" s="67"/>
      <c r="W529" s="67"/>
      <c r="X529" s="67"/>
      <c r="Y529" s="67"/>
      <c r="Z529" s="67"/>
      <c r="AA529" s="97"/>
      <c r="AB529" s="97"/>
      <c r="AC529" s="98"/>
      <c r="AD529" s="117"/>
    </row>
    <row r="530" spans="1:30" ht="14.25" customHeight="1">
      <c r="A530" s="679"/>
      <c r="B530" s="653"/>
      <c r="C530" s="653"/>
      <c r="D530" s="653"/>
      <c r="E530" s="653"/>
      <c r="F530" s="680"/>
      <c r="G530" s="632"/>
      <c r="H530" s="632"/>
      <c r="I530" s="668"/>
      <c r="J530" s="668"/>
      <c r="K530" s="679"/>
      <c r="L530" s="653"/>
      <c r="M530" s="653"/>
      <c r="N530" s="653"/>
      <c r="O530" s="653"/>
      <c r="P530" s="680"/>
      <c r="Q530" s="632"/>
      <c r="R530" s="632"/>
      <c r="S530" s="668"/>
      <c r="T530" s="668"/>
      <c r="U530" s="67"/>
      <c r="V530" s="67"/>
      <c r="W530" s="67"/>
      <c r="X530" s="67"/>
      <c r="Y530" s="67"/>
      <c r="Z530" s="67"/>
      <c r="AA530" s="97"/>
      <c r="AB530" s="97"/>
      <c r="AC530" s="98"/>
      <c r="AD530" s="117"/>
    </row>
    <row r="531" spans="1:30" ht="14.25" customHeight="1">
      <c r="A531" s="640"/>
      <c r="B531" s="641"/>
      <c r="E531" s="641"/>
      <c r="F531" s="641"/>
      <c r="G531" s="632" t="s">
        <v>13</v>
      </c>
      <c r="H531" s="632"/>
      <c r="I531" s="668">
        <f>SUM(I529:J530)</f>
        <v>5130</v>
      </c>
      <c r="J531" s="668"/>
      <c r="K531" s="640"/>
      <c r="L531" s="641"/>
      <c r="M531" s="7"/>
      <c r="N531" s="7"/>
      <c r="O531" s="641"/>
      <c r="P531" s="641"/>
      <c r="Q531" s="632" t="s">
        <v>13</v>
      </c>
      <c r="R531" s="632"/>
      <c r="S531" s="668">
        <f>SUM(S529:T530)</f>
        <v>13800</v>
      </c>
      <c r="T531" s="668"/>
      <c r="U531" s="67"/>
      <c r="V531" s="67"/>
      <c r="W531" s="67"/>
      <c r="X531" s="67"/>
      <c r="Y531" s="67"/>
      <c r="Z531" s="67"/>
      <c r="AA531" s="97"/>
      <c r="AB531" s="97"/>
      <c r="AC531" s="98"/>
      <c r="AD531" s="117"/>
    </row>
    <row r="532" spans="7:30" ht="6.75" customHeight="1">
      <c r="G532" s="678"/>
      <c r="H532" s="678"/>
      <c r="I532" s="726"/>
      <c r="J532" s="727"/>
      <c r="K532" s="76"/>
      <c r="L532" s="7"/>
      <c r="M532" s="7"/>
      <c r="N532" s="7"/>
      <c r="O532" s="7"/>
      <c r="P532" s="7"/>
      <c r="Q532" s="678"/>
      <c r="R532" s="678"/>
      <c r="S532" s="726"/>
      <c r="T532" s="727"/>
      <c r="U532" s="67"/>
      <c r="V532" s="67"/>
      <c r="W532" s="67"/>
      <c r="X532" s="67"/>
      <c r="Y532" s="67"/>
      <c r="Z532" s="67"/>
      <c r="AA532" s="97"/>
      <c r="AB532" s="97"/>
      <c r="AC532" s="98"/>
      <c r="AD532" s="117"/>
    </row>
    <row r="533" spans="1:30" ht="18">
      <c r="A533" s="81" t="s">
        <v>39</v>
      </c>
      <c r="G533" s="51"/>
      <c r="H533" s="51"/>
      <c r="I533" s="42"/>
      <c r="J533" s="84"/>
      <c r="K533" s="81" t="s">
        <v>39</v>
      </c>
      <c r="L533" s="7"/>
      <c r="M533" s="7"/>
      <c r="N533" s="7"/>
      <c r="O533" s="7"/>
      <c r="P533" s="7"/>
      <c r="Q533" s="51"/>
      <c r="R533" s="51"/>
      <c r="S533" s="42"/>
      <c r="T533" s="84"/>
      <c r="U533" s="71"/>
      <c r="V533" s="67"/>
      <c r="W533" s="67"/>
      <c r="X533" s="67"/>
      <c r="Y533" s="67"/>
      <c r="Z533" s="67"/>
      <c r="AA533" s="78"/>
      <c r="AB533" s="78"/>
      <c r="AC533" s="98"/>
      <c r="AD533" s="117"/>
    </row>
    <row r="534" spans="1:30" ht="15.75">
      <c r="A534" s="642" t="s">
        <v>26</v>
      </c>
      <c r="B534" s="642"/>
      <c r="C534" s="642"/>
      <c r="D534" s="642"/>
      <c r="E534" s="642"/>
      <c r="F534" s="642"/>
      <c r="G534" s="642" t="s">
        <v>40</v>
      </c>
      <c r="H534" s="642"/>
      <c r="I534" s="656" t="s">
        <v>11</v>
      </c>
      <c r="J534" s="656"/>
      <c r="K534" s="642" t="s">
        <v>26</v>
      </c>
      <c r="L534" s="642"/>
      <c r="M534" s="642"/>
      <c r="N534" s="642"/>
      <c r="O534" s="642"/>
      <c r="P534" s="642"/>
      <c r="Q534" s="642" t="s">
        <v>40</v>
      </c>
      <c r="R534" s="642"/>
      <c r="S534" s="656" t="s">
        <v>11</v>
      </c>
      <c r="T534" s="656"/>
      <c r="U534" s="67"/>
      <c r="V534" s="67"/>
      <c r="W534" s="67"/>
      <c r="X534" s="67"/>
      <c r="Y534" s="67"/>
      <c r="Z534" s="67"/>
      <c r="AA534" s="97"/>
      <c r="AB534" s="97"/>
      <c r="AC534" s="67"/>
      <c r="AD534" s="116"/>
    </row>
    <row r="535" spans="1:30" ht="14.25" customHeight="1">
      <c r="A535" s="648" t="s">
        <v>149</v>
      </c>
      <c r="B535" s="648"/>
      <c r="C535" s="648"/>
      <c r="D535" s="648"/>
      <c r="E535" s="648"/>
      <c r="F535" s="692"/>
      <c r="G535" s="720">
        <f>$G$47</f>
        <v>0.25</v>
      </c>
      <c r="H535" s="720"/>
      <c r="I535" s="721">
        <f>(I531+I525+I518+I508)*G535</f>
        <v>1441.625</v>
      </c>
      <c r="J535" s="721"/>
      <c r="K535" s="648" t="s">
        <v>149</v>
      </c>
      <c r="L535" s="648"/>
      <c r="M535" s="648"/>
      <c r="N535" s="648"/>
      <c r="O535" s="648"/>
      <c r="P535" s="692"/>
      <c r="Q535" s="720">
        <f>$G$47</f>
        <v>0.25</v>
      </c>
      <c r="R535" s="720"/>
      <c r="S535" s="721">
        <f>(S531+S525+S518+S508)*Q535</f>
        <v>9110</v>
      </c>
      <c r="T535" s="721"/>
      <c r="U535" s="67"/>
      <c r="V535" s="67"/>
      <c r="W535" s="67"/>
      <c r="X535" s="67"/>
      <c r="Y535" s="67"/>
      <c r="Z535" s="67"/>
      <c r="AA535" s="97"/>
      <c r="AB535" s="97"/>
      <c r="AC535" s="67"/>
      <c r="AD535" s="116"/>
    </row>
    <row r="536" spans="1:30" ht="14.25" customHeight="1">
      <c r="A536" s="659"/>
      <c r="B536" s="660"/>
      <c r="C536" s="660"/>
      <c r="D536" s="660"/>
      <c r="E536" s="660"/>
      <c r="F536" s="660"/>
      <c r="G536" s="632" t="s">
        <v>13</v>
      </c>
      <c r="H536" s="632"/>
      <c r="I536" s="668">
        <f>I535</f>
        <v>1441.625</v>
      </c>
      <c r="J536" s="668"/>
      <c r="K536" s="659"/>
      <c r="L536" s="660"/>
      <c r="M536" s="660"/>
      <c r="N536" s="660"/>
      <c r="O536" s="660"/>
      <c r="P536" s="660"/>
      <c r="Q536" s="632" t="s">
        <v>13</v>
      </c>
      <c r="R536" s="632"/>
      <c r="S536" s="668">
        <f>S535</f>
        <v>9110</v>
      </c>
      <c r="T536" s="668"/>
      <c r="U536" s="67"/>
      <c r="V536" s="67"/>
      <c r="W536" s="67"/>
      <c r="X536" s="67"/>
      <c r="Y536" s="67"/>
      <c r="Z536" s="67"/>
      <c r="AA536" s="97"/>
      <c r="AB536" s="97"/>
      <c r="AC536" s="67"/>
      <c r="AD536" s="116"/>
    </row>
    <row r="537" spans="1:30" ht="14.25" customHeight="1">
      <c r="A537" s="659"/>
      <c r="B537" s="660"/>
      <c r="C537" s="660"/>
      <c r="D537" s="660"/>
      <c r="E537" s="660"/>
      <c r="F537" s="660"/>
      <c r="G537" s="665"/>
      <c r="H537" s="665"/>
      <c r="I537" s="666"/>
      <c r="J537" s="667"/>
      <c r="K537" s="659"/>
      <c r="L537" s="660"/>
      <c r="M537" s="660"/>
      <c r="N537" s="660"/>
      <c r="O537" s="660"/>
      <c r="P537" s="660"/>
      <c r="Q537" s="665"/>
      <c r="R537" s="665"/>
      <c r="S537" s="666"/>
      <c r="T537" s="667"/>
      <c r="U537" s="67"/>
      <c r="V537" s="67"/>
      <c r="W537" s="67"/>
      <c r="X537" s="67"/>
      <c r="Y537" s="67"/>
      <c r="Z537" s="67"/>
      <c r="AA537" s="97"/>
      <c r="AB537" s="97"/>
      <c r="AC537" s="67"/>
      <c r="AD537" s="116"/>
    </row>
    <row r="538" spans="1:30" ht="14.25" customHeight="1">
      <c r="A538" s="632" t="s">
        <v>150</v>
      </c>
      <c r="B538" s="632"/>
      <c r="C538" s="632"/>
      <c r="D538" s="632"/>
      <c r="E538" s="632"/>
      <c r="F538" s="632"/>
      <c r="G538" s="632"/>
      <c r="H538" s="632"/>
      <c r="I538" s="668">
        <f>'CONTENIDO GENERAL'!F22</f>
        <v>6571.53</v>
      </c>
      <c r="J538" s="668"/>
      <c r="K538" s="632" t="s">
        <v>150</v>
      </c>
      <c r="L538" s="632"/>
      <c r="M538" s="632"/>
      <c r="N538" s="632"/>
      <c r="O538" s="632"/>
      <c r="P538" s="632"/>
      <c r="Q538" s="632"/>
      <c r="R538" s="632"/>
      <c r="S538" s="668">
        <f>S536+S531+S525+S518+S508</f>
        <v>45550</v>
      </c>
      <c r="T538" s="668"/>
      <c r="U538" s="67"/>
      <c r="V538" s="67"/>
      <c r="W538" s="67"/>
      <c r="X538" s="67"/>
      <c r="Y538" s="67"/>
      <c r="Z538" s="67"/>
      <c r="AA538" s="97"/>
      <c r="AB538" s="97"/>
      <c r="AC538" s="67"/>
      <c r="AD538" s="116"/>
    </row>
    <row r="539" spans="1:30" ht="20.25">
      <c r="A539" s="710" t="s">
        <v>16</v>
      </c>
      <c r="B539" s="711"/>
      <c r="C539" s="711"/>
      <c r="D539" s="711"/>
      <c r="E539" s="711"/>
      <c r="F539" s="711"/>
      <c r="G539" s="711"/>
      <c r="H539" s="711"/>
      <c r="I539" s="711"/>
      <c r="J539" s="718"/>
      <c r="K539" s="67"/>
      <c r="L539" s="67"/>
      <c r="M539" s="67"/>
      <c r="N539" s="67"/>
      <c r="O539" s="67"/>
      <c r="P539" s="67"/>
      <c r="Q539" s="67"/>
      <c r="R539" s="67"/>
      <c r="S539" s="67"/>
      <c r="T539" s="67"/>
      <c r="U539" s="100"/>
      <c r="V539" s="100"/>
      <c r="W539" s="100"/>
      <c r="X539" s="100"/>
      <c r="Y539" s="100"/>
      <c r="Z539" s="100"/>
      <c r="AA539" s="104"/>
      <c r="AB539" s="104"/>
      <c r="AC539" s="100"/>
      <c r="AD539" s="115"/>
    </row>
    <row r="540" spans="1:30" s="6" customFormat="1" ht="8.25" customHeight="1">
      <c r="A540" s="75"/>
      <c r="B540" s="11"/>
      <c r="C540" s="11"/>
      <c r="D540" s="11"/>
      <c r="E540" s="11"/>
      <c r="F540" s="11"/>
      <c r="G540" s="11"/>
      <c r="H540" s="11"/>
      <c r="I540" s="72"/>
      <c r="J540" s="89"/>
      <c r="K540" s="67"/>
      <c r="L540" s="67"/>
      <c r="M540" s="67"/>
      <c r="N540" s="67"/>
      <c r="O540" s="67"/>
      <c r="P540" s="67"/>
      <c r="Q540" s="67"/>
      <c r="R540" s="67"/>
      <c r="S540" s="67"/>
      <c r="T540" s="67"/>
      <c r="U540" s="68"/>
      <c r="V540" s="68"/>
      <c r="W540" s="68"/>
      <c r="X540" s="68"/>
      <c r="Y540" s="68"/>
      <c r="Z540" s="68"/>
      <c r="AA540" s="105"/>
      <c r="AB540" s="105"/>
      <c r="AC540" s="68"/>
      <c r="AD540" s="63"/>
    </row>
    <row r="541" spans="1:30" ht="14.25" customHeight="1">
      <c r="A541" s="691" t="s">
        <v>4</v>
      </c>
      <c r="B541" s="691"/>
      <c r="C541" s="632" t="str">
        <f>$C$3</f>
        <v>READECUACIÓN SEDE SERVICIOS GENERALES</v>
      </c>
      <c r="D541" s="632"/>
      <c r="E541" s="632"/>
      <c r="F541" s="632"/>
      <c r="G541" s="632"/>
      <c r="H541" s="632"/>
      <c r="I541" s="632"/>
      <c r="J541" s="632"/>
      <c r="K541" s="67"/>
      <c r="L541" s="67"/>
      <c r="M541" s="67"/>
      <c r="N541" s="67"/>
      <c r="O541" s="67"/>
      <c r="P541" s="67"/>
      <c r="Q541" s="67"/>
      <c r="R541" s="67"/>
      <c r="S541" s="67"/>
      <c r="T541" s="67"/>
      <c r="U541" s="67"/>
      <c r="V541" s="67"/>
      <c r="W541" s="67"/>
      <c r="X541" s="67"/>
      <c r="Y541" s="67"/>
      <c r="Z541" s="67"/>
      <c r="AA541" s="97"/>
      <c r="AB541" s="97"/>
      <c r="AC541" s="67"/>
      <c r="AD541" s="116"/>
    </row>
    <row r="542" spans="1:30" ht="14.25" customHeight="1">
      <c r="A542" s="691" t="s">
        <v>5</v>
      </c>
      <c r="B542" s="691"/>
      <c r="C542" s="632" t="str">
        <f>$C$4</f>
        <v>UNIVERSIDAD DEL CAUCA -SERVICIOS GENERALES</v>
      </c>
      <c r="D542" s="632"/>
      <c r="E542" s="632"/>
      <c r="F542" s="632"/>
      <c r="G542" s="632"/>
      <c r="H542" s="632"/>
      <c r="I542" s="632"/>
      <c r="J542" s="632"/>
      <c r="K542" s="67"/>
      <c r="L542" s="67"/>
      <c r="M542" s="67"/>
      <c r="N542" s="67"/>
      <c r="O542" s="67"/>
      <c r="P542" s="67"/>
      <c r="Q542" s="67"/>
      <c r="R542" s="67"/>
      <c r="S542" s="67"/>
      <c r="T542" s="67"/>
      <c r="U542" s="67"/>
      <c r="V542" s="67"/>
      <c r="W542" s="67"/>
      <c r="X542" s="67"/>
      <c r="Y542" s="67"/>
      <c r="Z542" s="67"/>
      <c r="AA542" s="97"/>
      <c r="AB542" s="97"/>
      <c r="AC542" s="67"/>
      <c r="AD542" s="116"/>
    </row>
    <row r="543" spans="1:30" ht="14.25" customHeight="1">
      <c r="A543" s="691" t="s">
        <v>17</v>
      </c>
      <c r="B543" s="691"/>
      <c r="C543" s="632" t="str">
        <f>$C$5</f>
        <v>UNIVERSIDAD DEL CAUCA</v>
      </c>
      <c r="D543" s="632"/>
      <c r="E543" s="632"/>
      <c r="F543" s="632"/>
      <c r="G543" s="632"/>
      <c r="H543" s="632"/>
      <c r="I543" s="632"/>
      <c r="J543" s="632"/>
      <c r="K543" s="67"/>
      <c r="L543" s="67"/>
      <c r="M543" s="67"/>
      <c r="N543" s="67"/>
      <c r="O543" s="67"/>
      <c r="P543" s="67"/>
      <c r="Q543" s="67"/>
      <c r="R543" s="67"/>
      <c r="S543" s="67"/>
      <c r="T543" s="67"/>
      <c r="U543" s="67"/>
      <c r="V543" s="67"/>
      <c r="W543" s="67"/>
      <c r="X543" s="67"/>
      <c r="Y543" s="67"/>
      <c r="Z543" s="67"/>
      <c r="AA543" s="97"/>
      <c r="AB543" s="97"/>
      <c r="AC543" s="67"/>
      <c r="AD543" s="116"/>
    </row>
    <row r="544" spans="1:30" ht="14.25" customHeight="1">
      <c r="A544" s="677" t="s">
        <v>18</v>
      </c>
      <c r="B544" s="651"/>
      <c r="C544" s="679" t="str">
        <f>$C$6</f>
        <v>ING. JOHN JAIRO LEDEZMA SOLANO</v>
      </c>
      <c r="D544" s="653"/>
      <c r="E544" s="653"/>
      <c r="F544" s="653"/>
      <c r="G544" s="653"/>
      <c r="H544" s="653"/>
      <c r="I544" s="653"/>
      <c r="J544" s="680"/>
      <c r="K544" s="67"/>
      <c r="L544" s="67"/>
      <c r="M544" s="67"/>
      <c r="N544" s="67"/>
      <c r="O544" s="67"/>
      <c r="P544" s="67"/>
      <c r="Q544" s="67"/>
      <c r="R544" s="67"/>
      <c r="S544" s="67"/>
      <c r="T544" s="67"/>
      <c r="U544" s="67"/>
      <c r="V544" s="67"/>
      <c r="W544" s="67"/>
      <c r="X544" s="67"/>
      <c r="Y544" s="67"/>
      <c r="Z544" s="67"/>
      <c r="AA544" s="97"/>
      <c r="AB544" s="97"/>
      <c r="AC544" s="67"/>
      <c r="AD544" s="116"/>
    </row>
    <row r="545" spans="1:30" ht="14.25" customHeight="1">
      <c r="A545" s="691" t="s">
        <v>6</v>
      </c>
      <c r="B545" s="691"/>
      <c r="C545" s="713" t="str">
        <f>$C$7</f>
        <v>FEBRERO DE 2011</v>
      </c>
      <c r="D545" s="714"/>
      <c r="E545" s="714"/>
      <c r="F545" s="712" t="str">
        <f>$F$7</f>
        <v>MP 19202-128892 CAU</v>
      </c>
      <c r="G545" s="712"/>
      <c r="H545" s="712"/>
      <c r="I545" s="712"/>
      <c r="J545" s="712"/>
      <c r="K545" s="67"/>
      <c r="L545" s="67"/>
      <c r="M545" s="67"/>
      <c r="N545" s="67"/>
      <c r="O545" s="67"/>
      <c r="P545" s="67"/>
      <c r="Q545" s="67"/>
      <c r="R545" s="67"/>
      <c r="S545" s="67"/>
      <c r="T545" s="67"/>
      <c r="U545" s="67"/>
      <c r="V545" s="67"/>
      <c r="W545" s="67"/>
      <c r="X545" s="67"/>
      <c r="Y545" s="67"/>
      <c r="Z545" s="67"/>
      <c r="AA545" s="97"/>
      <c r="AB545" s="97"/>
      <c r="AC545" s="67"/>
      <c r="AD545" s="116"/>
    </row>
    <row r="546" spans="2:30" ht="4.5" customHeight="1">
      <c r="B546" s="77"/>
      <c r="C546" s="77"/>
      <c r="D546" s="77"/>
      <c r="E546" s="77"/>
      <c r="F546" s="77"/>
      <c r="G546" s="77"/>
      <c r="K546" s="67"/>
      <c r="L546" s="67"/>
      <c r="M546" s="67"/>
      <c r="N546" s="67"/>
      <c r="O546" s="67"/>
      <c r="P546" s="67"/>
      <c r="Q546" s="67"/>
      <c r="R546" s="67"/>
      <c r="S546" s="67"/>
      <c r="T546" s="67"/>
      <c r="U546" s="67"/>
      <c r="V546" s="69"/>
      <c r="W546" s="69"/>
      <c r="X546" s="69"/>
      <c r="Y546" s="69"/>
      <c r="Z546" s="69"/>
      <c r="AA546" s="107"/>
      <c r="AB546" s="97"/>
      <c r="AC546" s="67"/>
      <c r="AD546" s="116"/>
    </row>
    <row r="547" spans="1:30" ht="14.25" customHeight="1">
      <c r="A547" s="5" t="s">
        <v>9</v>
      </c>
      <c r="B547" s="722" t="s">
        <v>8</v>
      </c>
      <c r="C547" s="632" t="str">
        <f>'CONTENIDO GENERAL'!$B$11</f>
        <v>PRELIMINARES</v>
      </c>
      <c r="D547" s="632"/>
      <c r="E547" s="632"/>
      <c r="F547" s="722" t="s">
        <v>10</v>
      </c>
      <c r="G547" s="722" t="str">
        <f>'CONTENIDO GENERAL'!C23</f>
        <v>M²</v>
      </c>
      <c r="H547" s="705" t="s">
        <v>24</v>
      </c>
      <c r="I547" s="678"/>
      <c r="J547" s="706"/>
      <c r="K547" s="67"/>
      <c r="L547" s="67"/>
      <c r="M547" s="67"/>
      <c r="N547" s="67"/>
      <c r="O547" s="67"/>
      <c r="P547" s="67"/>
      <c r="Q547" s="67"/>
      <c r="R547" s="67"/>
      <c r="S547" s="67"/>
      <c r="T547" s="67"/>
      <c r="U547" s="67"/>
      <c r="V547" s="67"/>
      <c r="W547" s="67"/>
      <c r="X547" s="67"/>
      <c r="Y547" s="67"/>
      <c r="Z547" s="67"/>
      <c r="AA547" s="97"/>
      <c r="AB547" s="97"/>
      <c r="AC547" s="67"/>
      <c r="AD547" s="116"/>
    </row>
    <row r="548" spans="1:30" ht="14.25" customHeight="1">
      <c r="A548" s="64">
        <f>'CONTENIDO GENERAL'!$A$11</f>
        <v>1</v>
      </c>
      <c r="B548" s="723"/>
      <c r="C548" s="632"/>
      <c r="D548" s="632"/>
      <c r="E548" s="632"/>
      <c r="F548" s="723"/>
      <c r="G548" s="723"/>
      <c r="H548" s="1"/>
      <c r="I548" s="73" t="s">
        <v>25</v>
      </c>
      <c r="J548" s="74"/>
      <c r="K548" s="67"/>
      <c r="L548" s="67"/>
      <c r="M548" s="67"/>
      <c r="N548" s="67"/>
      <c r="O548" s="67"/>
      <c r="P548" s="67"/>
      <c r="Q548" s="67"/>
      <c r="R548" s="67"/>
      <c r="S548" s="67"/>
      <c r="T548" s="67"/>
      <c r="U548" s="97"/>
      <c r="V548" s="67"/>
      <c r="W548" s="67"/>
      <c r="X548" s="67"/>
      <c r="Y548" s="67"/>
      <c r="Z548" s="67"/>
      <c r="AA548" s="97"/>
      <c r="AB548" s="78"/>
      <c r="AC548" s="70"/>
      <c r="AD548" s="61"/>
    </row>
    <row r="549" spans="1:30" ht="14.25" customHeight="1">
      <c r="A549" s="5" t="s">
        <v>9</v>
      </c>
      <c r="B549" s="722" t="s">
        <v>7</v>
      </c>
      <c r="C549" s="748" t="str">
        <f>'CONTENIDO GENERAL'!B23</f>
        <v>DEMOLICION DE ANDEN EN CONCRETO SIMPLE</v>
      </c>
      <c r="D549" s="749"/>
      <c r="E549" s="750"/>
      <c r="F549" s="679" t="s">
        <v>23</v>
      </c>
      <c r="G549" s="680"/>
      <c r="H549" s="705"/>
      <c r="I549" s="678"/>
      <c r="J549" s="706"/>
      <c r="K549" s="67"/>
      <c r="L549" s="67"/>
      <c r="M549" s="67"/>
      <c r="N549" s="67"/>
      <c r="O549" s="67"/>
      <c r="P549" s="67"/>
      <c r="Q549" s="67"/>
      <c r="R549" s="67"/>
      <c r="S549" s="67"/>
      <c r="T549" s="67"/>
      <c r="U549" s="67"/>
      <c r="V549" s="67"/>
      <c r="W549" s="67"/>
      <c r="X549" s="67"/>
      <c r="Y549" s="67"/>
      <c r="Z549" s="67"/>
      <c r="AA549" s="97"/>
      <c r="AB549" s="97"/>
      <c r="AC549" s="67"/>
      <c r="AD549" s="116"/>
    </row>
    <row r="550" spans="1:30" ht="14.25" customHeight="1">
      <c r="A550" s="65">
        <f>'CONTENIDO GENERAL'!A23</f>
        <v>1.12</v>
      </c>
      <c r="B550" s="723"/>
      <c r="C550" s="751"/>
      <c r="D550" s="752"/>
      <c r="E550" s="753"/>
      <c r="F550" s="707"/>
      <c r="G550" s="708"/>
      <c r="H550" s="708"/>
      <c r="I550" s="708"/>
      <c r="J550" s="709"/>
      <c r="K550" s="67"/>
      <c r="L550" s="67"/>
      <c r="M550" s="67"/>
      <c r="N550" s="67"/>
      <c r="O550" s="67"/>
      <c r="P550" s="67"/>
      <c r="Q550" s="67"/>
      <c r="R550" s="67"/>
      <c r="S550" s="67"/>
      <c r="T550" s="67"/>
      <c r="U550" s="97"/>
      <c r="V550" s="67"/>
      <c r="W550" s="67"/>
      <c r="X550" s="67"/>
      <c r="Y550" s="67"/>
      <c r="Z550" s="67"/>
      <c r="AA550" s="97"/>
      <c r="AB550" s="97"/>
      <c r="AC550" s="67"/>
      <c r="AD550" s="116"/>
    </row>
    <row r="551" spans="11:30" ht="3.75" customHeight="1">
      <c r="K551" s="67"/>
      <c r="L551" s="67"/>
      <c r="M551" s="67"/>
      <c r="N551" s="67"/>
      <c r="O551" s="67"/>
      <c r="P551" s="67"/>
      <c r="Q551" s="67"/>
      <c r="R551" s="67"/>
      <c r="S551" s="67"/>
      <c r="T551" s="67"/>
      <c r="U551" s="67"/>
      <c r="V551" s="67"/>
      <c r="W551" s="67"/>
      <c r="X551" s="67"/>
      <c r="Y551" s="67"/>
      <c r="Z551" s="67"/>
      <c r="AA551" s="97"/>
      <c r="AB551" s="97"/>
      <c r="AC551" s="67"/>
      <c r="AD551" s="116"/>
    </row>
    <row r="552" spans="1:30" ht="18">
      <c r="A552" s="737" t="s">
        <v>28</v>
      </c>
      <c r="B552" s="738"/>
      <c r="K552" s="67"/>
      <c r="L552" s="67"/>
      <c r="M552" s="67"/>
      <c r="N552" s="67"/>
      <c r="O552" s="67"/>
      <c r="P552" s="67"/>
      <c r="Q552" s="67"/>
      <c r="R552" s="67"/>
      <c r="S552" s="67"/>
      <c r="T552" s="67"/>
      <c r="U552" s="71"/>
      <c r="V552" s="71"/>
      <c r="W552" s="67"/>
      <c r="X552" s="67"/>
      <c r="Y552" s="67"/>
      <c r="Z552" s="67"/>
      <c r="AA552" s="97"/>
      <c r="AB552" s="97"/>
      <c r="AC552" s="67"/>
      <c r="AD552" s="116"/>
    </row>
    <row r="553" spans="1:30" ht="33" customHeight="1">
      <c r="A553" s="643" t="s">
        <v>26</v>
      </c>
      <c r="B553" s="643"/>
      <c r="C553" s="643"/>
      <c r="D553" s="52" t="s">
        <v>29</v>
      </c>
      <c r="E553" s="724" t="s">
        <v>14</v>
      </c>
      <c r="F553" s="725"/>
      <c r="G553" s="724" t="s">
        <v>12</v>
      </c>
      <c r="H553" s="725"/>
      <c r="I553" s="635" t="s">
        <v>11</v>
      </c>
      <c r="J553" s="637"/>
      <c r="K553" s="67"/>
      <c r="L553" s="67"/>
      <c r="M553" s="67"/>
      <c r="N553" s="67"/>
      <c r="O553" s="67"/>
      <c r="P553" s="67"/>
      <c r="Q553" s="67"/>
      <c r="R553" s="67"/>
      <c r="S553" s="67"/>
      <c r="T553" s="67"/>
      <c r="U553" s="67"/>
      <c r="V553" s="67"/>
      <c r="W553" s="67"/>
      <c r="X553" s="70"/>
      <c r="Y553" s="101"/>
      <c r="Z553" s="101"/>
      <c r="AA553" s="108"/>
      <c r="AB553" s="108"/>
      <c r="AC553" s="67"/>
      <c r="AD553" s="116"/>
    </row>
    <row r="554" spans="1:30" ht="14.25" customHeight="1">
      <c r="A554" s="692" t="s">
        <v>81</v>
      </c>
      <c r="B554" s="696"/>
      <c r="C554" s="693"/>
      <c r="D554" s="53" t="s">
        <v>43</v>
      </c>
      <c r="E554" s="654"/>
      <c r="F554" s="655"/>
      <c r="G554" s="654"/>
      <c r="H554" s="655"/>
      <c r="I554" s="646">
        <f>I579*0.05</f>
        <v>337.5</v>
      </c>
      <c r="J554" s="647"/>
      <c r="K554" s="67"/>
      <c r="L554" s="67"/>
      <c r="M554" s="67"/>
      <c r="N554" s="67"/>
      <c r="O554" s="67"/>
      <c r="P554" s="67"/>
      <c r="Q554" s="67"/>
      <c r="R554" s="67"/>
      <c r="S554" s="67"/>
      <c r="T554" s="67"/>
      <c r="U554" s="67"/>
      <c r="V554" s="67"/>
      <c r="W554" s="67"/>
      <c r="X554" s="66"/>
      <c r="Y554" s="101"/>
      <c r="Z554" s="101"/>
      <c r="AA554" s="108"/>
      <c r="AB554" s="108"/>
      <c r="AC554" s="67"/>
      <c r="AD554" s="116"/>
    </row>
    <row r="555" spans="1:30" ht="14.25" customHeight="1">
      <c r="A555" s="648"/>
      <c r="B555" s="648"/>
      <c r="C555" s="648"/>
      <c r="D555" s="8"/>
      <c r="E555" s="692"/>
      <c r="F555" s="693"/>
      <c r="G555" s="648"/>
      <c r="H555" s="648"/>
      <c r="I555" s="646"/>
      <c r="J555" s="756"/>
      <c r="K555" s="67"/>
      <c r="L555" s="67"/>
      <c r="M555" s="67"/>
      <c r="N555" s="67"/>
      <c r="O555" s="67"/>
      <c r="P555" s="67"/>
      <c r="Q555" s="67"/>
      <c r="R555" s="67"/>
      <c r="S555" s="67"/>
      <c r="T555" s="67"/>
      <c r="U555" s="67"/>
      <c r="V555" s="67"/>
      <c r="W555" s="67"/>
      <c r="X555" s="67"/>
      <c r="Y555" s="67"/>
      <c r="Z555" s="67"/>
      <c r="AA555" s="97"/>
      <c r="AB555" s="97"/>
      <c r="AC555" s="98"/>
      <c r="AD555" s="117"/>
    </row>
    <row r="556" spans="7:30" ht="14.25" customHeight="1">
      <c r="G556" s="632" t="s">
        <v>13</v>
      </c>
      <c r="H556" s="632"/>
      <c r="I556" s="688">
        <f>SUM(I554:J555)</f>
        <v>337.5</v>
      </c>
      <c r="J556" s="689"/>
      <c r="K556" s="67"/>
      <c r="L556" s="67"/>
      <c r="M556" s="67"/>
      <c r="N556" s="67"/>
      <c r="O556" s="67"/>
      <c r="P556" s="67"/>
      <c r="Q556" s="67"/>
      <c r="R556" s="67"/>
      <c r="S556" s="67"/>
      <c r="T556" s="67"/>
      <c r="U556" s="67"/>
      <c r="V556" s="67"/>
      <c r="W556" s="67"/>
      <c r="X556" s="67"/>
      <c r="Y556" s="67"/>
      <c r="Z556" s="67"/>
      <c r="AA556" s="97"/>
      <c r="AB556" s="97"/>
      <c r="AC556" s="98"/>
      <c r="AD556" s="117"/>
    </row>
    <row r="557" spans="11:30" ht="6" customHeight="1">
      <c r="K557" s="67"/>
      <c r="L557" s="67"/>
      <c r="M557" s="67"/>
      <c r="N557" s="67"/>
      <c r="O557" s="67"/>
      <c r="P557" s="67"/>
      <c r="Q557" s="67"/>
      <c r="R557" s="67"/>
      <c r="S557" s="67"/>
      <c r="T557" s="67"/>
      <c r="U557" s="67"/>
      <c r="V557" s="67"/>
      <c r="W557" s="67"/>
      <c r="X557" s="67"/>
      <c r="Y557" s="67"/>
      <c r="Z557" s="67"/>
      <c r="AA557" s="97"/>
      <c r="AB557" s="97"/>
      <c r="AC557" s="67"/>
      <c r="AD557" s="116"/>
    </row>
    <row r="558" spans="1:30" ht="15.75" customHeight="1">
      <c r="A558" s="81" t="s">
        <v>30</v>
      </c>
      <c r="K558" s="67"/>
      <c r="L558" s="67"/>
      <c r="M558" s="67"/>
      <c r="N558" s="67"/>
      <c r="O558" s="67"/>
      <c r="P558" s="67"/>
      <c r="Q558" s="67"/>
      <c r="R558" s="67"/>
      <c r="S558" s="67"/>
      <c r="T558" s="67"/>
      <c r="U558" s="71"/>
      <c r="V558" s="67"/>
      <c r="W558" s="67"/>
      <c r="X558" s="67"/>
      <c r="Y558" s="67"/>
      <c r="Z558" s="67"/>
      <c r="AA558" s="97"/>
      <c r="AB558" s="97"/>
      <c r="AC558" s="67"/>
      <c r="AD558" s="116"/>
    </row>
    <row r="559" spans="1:30" ht="15.75" customHeight="1">
      <c r="A559" s="635" t="s">
        <v>26</v>
      </c>
      <c r="B559" s="636"/>
      <c r="C559" s="637"/>
      <c r="D559" s="724" t="s">
        <v>2</v>
      </c>
      <c r="E559" s="725"/>
      <c r="F559" s="3" t="s">
        <v>0</v>
      </c>
      <c r="G559" s="724" t="s">
        <v>15</v>
      </c>
      <c r="H559" s="725"/>
      <c r="I559" s="754" t="s">
        <v>11</v>
      </c>
      <c r="J559" s="755"/>
      <c r="K559" s="67"/>
      <c r="L559" s="67"/>
      <c r="M559" s="67"/>
      <c r="N559" s="67"/>
      <c r="O559" s="67"/>
      <c r="P559" s="67"/>
      <c r="Q559" s="67"/>
      <c r="R559" s="67"/>
      <c r="S559" s="67"/>
      <c r="T559" s="67"/>
      <c r="U559" s="67"/>
      <c r="V559" s="67"/>
      <c r="W559" s="67"/>
      <c r="X559" s="101"/>
      <c r="Y559" s="101"/>
      <c r="Z559" s="66"/>
      <c r="AA559" s="108"/>
      <c r="AB559" s="108"/>
      <c r="AC559" s="67"/>
      <c r="AD559" s="116"/>
    </row>
    <row r="560" spans="1:30" ht="14.25" customHeight="1">
      <c r="A560" s="632"/>
      <c r="B560" s="632"/>
      <c r="C560" s="632"/>
      <c r="D560" s="679"/>
      <c r="E560" s="653"/>
      <c r="F560" s="50"/>
      <c r="G560" s="632"/>
      <c r="H560" s="632"/>
      <c r="I560" s="688"/>
      <c r="J560" s="689"/>
      <c r="K560" s="67"/>
      <c r="L560" s="67"/>
      <c r="M560" s="67"/>
      <c r="N560" s="67"/>
      <c r="O560" s="67"/>
      <c r="P560" s="67"/>
      <c r="Q560" s="67"/>
      <c r="R560" s="67"/>
      <c r="S560" s="67"/>
      <c r="T560" s="67"/>
      <c r="U560" s="67"/>
      <c r="V560" s="67"/>
      <c r="W560" s="67"/>
      <c r="X560" s="67"/>
      <c r="Y560" s="67"/>
      <c r="Z560" s="70"/>
      <c r="AA560" s="97"/>
      <c r="AB560" s="97"/>
      <c r="AC560" s="98"/>
      <c r="AD560" s="117"/>
    </row>
    <row r="561" spans="1:30" ht="14.25" customHeight="1">
      <c r="A561" s="632"/>
      <c r="B561" s="632"/>
      <c r="C561" s="632"/>
      <c r="D561" s="679"/>
      <c r="E561" s="653"/>
      <c r="F561" s="50"/>
      <c r="G561" s="632"/>
      <c r="H561" s="632"/>
      <c r="I561" s="688"/>
      <c r="J561" s="689"/>
      <c r="K561" s="67"/>
      <c r="L561" s="67"/>
      <c r="M561" s="67"/>
      <c r="N561" s="67"/>
      <c r="O561" s="67"/>
      <c r="P561" s="67"/>
      <c r="Q561" s="67"/>
      <c r="R561" s="67"/>
      <c r="S561" s="67"/>
      <c r="T561" s="67"/>
      <c r="U561" s="67"/>
      <c r="V561" s="67"/>
      <c r="W561" s="67"/>
      <c r="X561" s="67"/>
      <c r="Y561" s="67"/>
      <c r="Z561" s="70"/>
      <c r="AA561" s="97"/>
      <c r="AB561" s="97"/>
      <c r="AC561" s="98"/>
      <c r="AD561" s="117"/>
    </row>
    <row r="562" spans="1:30" ht="14.25" customHeight="1">
      <c r="A562" s="632"/>
      <c r="B562" s="632"/>
      <c r="C562" s="632"/>
      <c r="D562" s="679"/>
      <c r="E562" s="653"/>
      <c r="F562" s="50"/>
      <c r="G562" s="632"/>
      <c r="H562" s="632"/>
      <c r="I562" s="688"/>
      <c r="J562" s="689"/>
      <c r="K562" s="67"/>
      <c r="L562" s="67"/>
      <c r="M562" s="67"/>
      <c r="N562" s="67"/>
      <c r="O562" s="67"/>
      <c r="P562" s="67"/>
      <c r="Q562" s="67"/>
      <c r="R562" s="67"/>
      <c r="S562" s="67"/>
      <c r="T562" s="67"/>
      <c r="U562" s="67"/>
      <c r="V562" s="67"/>
      <c r="W562" s="67"/>
      <c r="X562" s="67"/>
      <c r="Y562" s="67"/>
      <c r="Z562" s="70"/>
      <c r="AA562" s="97"/>
      <c r="AB562" s="97"/>
      <c r="AC562" s="98"/>
      <c r="AD562" s="117"/>
    </row>
    <row r="563" spans="1:30" ht="14.25" customHeight="1">
      <c r="A563" s="632"/>
      <c r="B563" s="632"/>
      <c r="C563" s="632"/>
      <c r="D563" s="679"/>
      <c r="E563" s="653"/>
      <c r="F563" s="50"/>
      <c r="G563" s="632"/>
      <c r="H563" s="632"/>
      <c r="I563" s="688"/>
      <c r="J563" s="689"/>
      <c r="K563" s="67"/>
      <c r="L563" s="67"/>
      <c r="M563" s="67"/>
      <c r="N563" s="67"/>
      <c r="O563" s="67"/>
      <c r="P563" s="67"/>
      <c r="Q563" s="67"/>
      <c r="R563" s="67"/>
      <c r="S563" s="67"/>
      <c r="T563" s="67"/>
      <c r="U563" s="67"/>
      <c r="V563" s="67"/>
      <c r="W563" s="67"/>
      <c r="X563" s="67"/>
      <c r="Y563" s="67"/>
      <c r="Z563" s="70"/>
      <c r="AA563" s="97"/>
      <c r="AB563" s="97"/>
      <c r="AC563" s="98"/>
      <c r="AD563" s="117"/>
    </row>
    <row r="564" spans="1:30" ht="14.25" customHeight="1">
      <c r="A564" s="632"/>
      <c r="B564" s="632"/>
      <c r="C564" s="632"/>
      <c r="D564" s="679"/>
      <c r="E564" s="653"/>
      <c r="F564" s="50"/>
      <c r="G564" s="632"/>
      <c r="H564" s="632"/>
      <c r="I564" s="688"/>
      <c r="J564" s="689"/>
      <c r="K564" s="67"/>
      <c r="L564" s="67"/>
      <c r="M564" s="67"/>
      <c r="N564" s="67"/>
      <c r="O564" s="67"/>
      <c r="P564" s="67"/>
      <c r="Q564" s="67"/>
      <c r="R564" s="67"/>
      <c r="S564" s="67"/>
      <c r="T564" s="67"/>
      <c r="U564" s="67"/>
      <c r="V564" s="67"/>
      <c r="W564" s="67"/>
      <c r="X564" s="67"/>
      <c r="Y564" s="67"/>
      <c r="Z564" s="70"/>
      <c r="AA564" s="97"/>
      <c r="AB564" s="97"/>
      <c r="AC564" s="98"/>
      <c r="AD564" s="117"/>
    </row>
    <row r="565" spans="1:30" ht="14.25" customHeight="1">
      <c r="A565" s="632"/>
      <c r="B565" s="632"/>
      <c r="C565" s="632"/>
      <c r="D565" s="679"/>
      <c r="E565" s="653"/>
      <c r="F565" s="50"/>
      <c r="G565" s="632"/>
      <c r="H565" s="632"/>
      <c r="I565" s="688"/>
      <c r="J565" s="689"/>
      <c r="K565" s="67"/>
      <c r="L565" s="67"/>
      <c r="M565" s="67"/>
      <c r="N565" s="67"/>
      <c r="O565" s="67"/>
      <c r="P565" s="67"/>
      <c r="Q565" s="67"/>
      <c r="R565" s="67"/>
      <c r="S565" s="67"/>
      <c r="T565" s="67"/>
      <c r="U565" s="67"/>
      <c r="V565" s="67"/>
      <c r="W565" s="67"/>
      <c r="X565" s="67"/>
      <c r="Y565" s="67"/>
      <c r="Z565" s="70"/>
      <c r="AA565" s="97"/>
      <c r="AB565" s="97"/>
      <c r="AC565" s="98"/>
      <c r="AD565" s="117"/>
    </row>
    <row r="566" spans="7:30" ht="14.25" customHeight="1">
      <c r="G566" s="632" t="s">
        <v>13</v>
      </c>
      <c r="H566" s="632"/>
      <c r="I566" s="688">
        <f>SUM(I560:J565)</f>
        <v>0</v>
      </c>
      <c r="J566" s="689"/>
      <c r="K566" s="67"/>
      <c r="L566" s="67"/>
      <c r="M566" s="67"/>
      <c r="N566" s="67"/>
      <c r="O566" s="67"/>
      <c r="P566" s="67"/>
      <c r="Q566" s="67"/>
      <c r="R566" s="67"/>
      <c r="S566" s="67"/>
      <c r="T566" s="67"/>
      <c r="U566" s="67"/>
      <c r="V566" s="67"/>
      <c r="W566" s="67"/>
      <c r="X566" s="67"/>
      <c r="Y566" s="67"/>
      <c r="Z566" s="67"/>
      <c r="AA566" s="97"/>
      <c r="AB566" s="97"/>
      <c r="AC566" s="98"/>
      <c r="AD566" s="117"/>
    </row>
    <row r="567" spans="7:30" ht="5.25" customHeight="1">
      <c r="G567" s="51"/>
      <c r="H567" s="51"/>
      <c r="I567" s="42"/>
      <c r="J567" s="84"/>
      <c r="K567" s="67"/>
      <c r="L567" s="67"/>
      <c r="M567" s="67"/>
      <c r="N567" s="67"/>
      <c r="O567" s="67"/>
      <c r="P567" s="67"/>
      <c r="Q567" s="67"/>
      <c r="R567" s="67"/>
      <c r="S567" s="67"/>
      <c r="T567" s="67"/>
      <c r="U567" s="67"/>
      <c r="V567" s="67"/>
      <c r="W567" s="67"/>
      <c r="X567" s="67"/>
      <c r="Y567" s="67"/>
      <c r="Z567" s="67"/>
      <c r="AA567" s="78"/>
      <c r="AB567" s="78"/>
      <c r="AC567" s="98"/>
      <c r="AD567" s="117"/>
    </row>
    <row r="568" spans="1:30" ht="18">
      <c r="A568" s="81" t="s">
        <v>31</v>
      </c>
      <c r="B568" s="82"/>
      <c r="G568" s="51"/>
      <c r="H568" s="51"/>
      <c r="I568" s="42"/>
      <c r="J568" s="84"/>
      <c r="K568" s="67"/>
      <c r="L568" s="67"/>
      <c r="M568" s="67"/>
      <c r="N568" s="67"/>
      <c r="O568" s="67"/>
      <c r="P568" s="67"/>
      <c r="Q568" s="67"/>
      <c r="R568" s="67"/>
      <c r="S568" s="67"/>
      <c r="T568" s="67"/>
      <c r="U568" s="71"/>
      <c r="V568" s="71"/>
      <c r="W568" s="67"/>
      <c r="X568" s="67"/>
      <c r="Y568" s="67"/>
      <c r="Z568" s="67"/>
      <c r="AA568" s="78"/>
      <c r="AB568" s="78"/>
      <c r="AC568" s="98"/>
      <c r="AD568" s="117"/>
    </row>
    <row r="569" spans="1:30" ht="14.25" customHeight="1">
      <c r="A569" s="643" t="s">
        <v>27</v>
      </c>
      <c r="B569" s="643"/>
      <c r="C569" s="52" t="s">
        <v>32</v>
      </c>
      <c r="D569" s="52" t="s">
        <v>33</v>
      </c>
      <c r="E569" s="643" t="s">
        <v>34</v>
      </c>
      <c r="F569" s="643"/>
      <c r="G569" s="643" t="s">
        <v>35</v>
      </c>
      <c r="H569" s="643"/>
      <c r="I569" s="676" t="s">
        <v>11</v>
      </c>
      <c r="J569" s="676"/>
      <c r="K569" s="67"/>
      <c r="L569" s="67"/>
      <c r="M569" s="67"/>
      <c r="N569" s="67"/>
      <c r="O569" s="67"/>
      <c r="P569" s="67"/>
      <c r="Q569" s="67"/>
      <c r="R569" s="67"/>
      <c r="S569" s="67"/>
      <c r="T569" s="67"/>
      <c r="U569" s="67"/>
      <c r="V569" s="67"/>
      <c r="W569" s="70"/>
      <c r="X569" s="70"/>
      <c r="Y569" s="67"/>
      <c r="Z569" s="67"/>
      <c r="AA569" s="97"/>
      <c r="AB569" s="97"/>
      <c r="AC569" s="98"/>
      <c r="AD569" s="117"/>
    </row>
    <row r="570" spans="1:30" ht="14.25" customHeight="1">
      <c r="A570" s="632"/>
      <c r="B570" s="632"/>
      <c r="C570" s="5"/>
      <c r="D570" s="5"/>
      <c r="E570" s="632"/>
      <c r="F570" s="632"/>
      <c r="G570" s="632"/>
      <c r="H570" s="632"/>
      <c r="I570" s="668"/>
      <c r="J570" s="668"/>
      <c r="K570" s="67"/>
      <c r="L570" s="67"/>
      <c r="M570" s="67"/>
      <c r="N570" s="67"/>
      <c r="O570" s="67"/>
      <c r="P570" s="67"/>
      <c r="Q570" s="67"/>
      <c r="R570" s="67"/>
      <c r="S570" s="67"/>
      <c r="T570" s="67"/>
      <c r="U570" s="67"/>
      <c r="V570" s="67"/>
      <c r="W570" s="67"/>
      <c r="X570" s="67"/>
      <c r="Y570" s="67"/>
      <c r="Z570" s="67"/>
      <c r="AA570" s="97"/>
      <c r="AB570" s="97"/>
      <c r="AC570" s="98"/>
      <c r="AD570" s="117"/>
    </row>
    <row r="571" spans="1:30" ht="14.25" customHeight="1">
      <c r="A571" s="632"/>
      <c r="B571" s="632"/>
      <c r="C571" s="5"/>
      <c r="D571" s="5"/>
      <c r="E571" s="632"/>
      <c r="F571" s="632"/>
      <c r="G571" s="632"/>
      <c r="H571" s="632"/>
      <c r="I571" s="668"/>
      <c r="J571" s="668"/>
      <c r="K571" s="67"/>
      <c r="L571" s="67"/>
      <c r="M571" s="67"/>
      <c r="N571" s="67"/>
      <c r="O571" s="67"/>
      <c r="P571" s="67"/>
      <c r="Q571" s="67"/>
      <c r="R571" s="67"/>
      <c r="S571" s="67"/>
      <c r="T571" s="67"/>
      <c r="U571" s="67"/>
      <c r="V571" s="67"/>
      <c r="W571" s="67"/>
      <c r="X571" s="67"/>
      <c r="Y571" s="67"/>
      <c r="Z571" s="67"/>
      <c r="AA571" s="97"/>
      <c r="AB571" s="97"/>
      <c r="AC571" s="98"/>
      <c r="AD571" s="117"/>
    </row>
    <row r="572" spans="1:30" ht="14.25" customHeight="1">
      <c r="A572" s="632"/>
      <c r="B572" s="632"/>
      <c r="C572" s="5"/>
      <c r="D572" s="5"/>
      <c r="E572" s="632"/>
      <c r="F572" s="632"/>
      <c r="G572" s="632"/>
      <c r="H572" s="632"/>
      <c r="I572" s="668"/>
      <c r="J572" s="668"/>
      <c r="K572" s="67"/>
      <c r="L572" s="67"/>
      <c r="M572" s="67"/>
      <c r="N572" s="67"/>
      <c r="O572" s="67"/>
      <c r="P572" s="67"/>
      <c r="Q572" s="67"/>
      <c r="R572" s="67"/>
      <c r="S572" s="67"/>
      <c r="T572" s="67"/>
      <c r="U572" s="67"/>
      <c r="V572" s="67"/>
      <c r="W572" s="67"/>
      <c r="X572" s="67"/>
      <c r="Y572" s="67"/>
      <c r="Z572" s="67"/>
      <c r="AA572" s="97"/>
      <c r="AB572" s="97"/>
      <c r="AC572" s="98"/>
      <c r="AD572" s="117"/>
    </row>
    <row r="573" spans="1:30" ht="14.25" customHeight="1">
      <c r="A573" s="83"/>
      <c r="B573" s="51"/>
      <c r="E573" s="51"/>
      <c r="F573" s="51"/>
      <c r="G573" s="632" t="s">
        <v>13</v>
      </c>
      <c r="H573" s="632"/>
      <c r="I573" s="668">
        <f>SUM(I570:J572)</f>
        <v>0</v>
      </c>
      <c r="J573" s="668"/>
      <c r="K573" s="67"/>
      <c r="L573" s="67"/>
      <c r="M573" s="67"/>
      <c r="N573" s="67"/>
      <c r="O573" s="67"/>
      <c r="P573" s="67"/>
      <c r="Q573" s="67"/>
      <c r="R573" s="67"/>
      <c r="S573" s="67"/>
      <c r="T573" s="67"/>
      <c r="U573" s="70"/>
      <c r="V573" s="70"/>
      <c r="W573" s="67"/>
      <c r="X573" s="67"/>
      <c r="Y573" s="70"/>
      <c r="Z573" s="70"/>
      <c r="AA573" s="97"/>
      <c r="AB573" s="97"/>
      <c r="AC573" s="98"/>
      <c r="AD573" s="117"/>
    </row>
    <row r="574" spans="1:30" ht="6.75" customHeight="1">
      <c r="A574" s="83"/>
      <c r="B574" s="51"/>
      <c r="E574" s="51"/>
      <c r="F574" s="51"/>
      <c r="G574" s="51"/>
      <c r="H574" s="51"/>
      <c r="I574" s="42"/>
      <c r="J574" s="84"/>
      <c r="K574" s="67"/>
      <c r="L574" s="67"/>
      <c r="M574" s="67"/>
      <c r="N574" s="67"/>
      <c r="O574" s="67"/>
      <c r="P574" s="67"/>
      <c r="Q574" s="67"/>
      <c r="R574" s="67"/>
      <c r="S574" s="67"/>
      <c r="T574" s="67"/>
      <c r="U574" s="70"/>
      <c r="V574" s="70"/>
      <c r="W574" s="67"/>
      <c r="X574" s="67"/>
      <c r="Y574" s="70"/>
      <c r="Z574" s="70"/>
      <c r="AA574" s="78"/>
      <c r="AB574" s="78"/>
      <c r="AC574" s="99"/>
      <c r="AD574" s="80"/>
    </row>
    <row r="575" spans="1:30" ht="18">
      <c r="A575" s="81" t="s">
        <v>36</v>
      </c>
      <c r="K575" s="67"/>
      <c r="L575" s="67"/>
      <c r="M575" s="67"/>
      <c r="N575" s="67"/>
      <c r="O575" s="67"/>
      <c r="P575" s="67"/>
      <c r="Q575" s="67"/>
      <c r="R575" s="67"/>
      <c r="S575" s="67"/>
      <c r="T575" s="67"/>
      <c r="U575" s="71"/>
      <c r="V575" s="67"/>
      <c r="W575" s="67"/>
      <c r="X575" s="67"/>
      <c r="Y575" s="67"/>
      <c r="Z575" s="67"/>
      <c r="AA575" s="97"/>
      <c r="AB575" s="97"/>
      <c r="AC575" s="67"/>
      <c r="AD575" s="116"/>
    </row>
    <row r="576" spans="1:30" ht="32.25" customHeight="1">
      <c r="A576" s="635" t="s">
        <v>37</v>
      </c>
      <c r="B576" s="636"/>
      <c r="C576" s="636"/>
      <c r="D576" s="636"/>
      <c r="E576" s="636"/>
      <c r="F576" s="637"/>
      <c r="G576" s="724" t="s">
        <v>44</v>
      </c>
      <c r="H576" s="725"/>
      <c r="I576" s="735" t="s">
        <v>11</v>
      </c>
      <c r="J576" s="736"/>
      <c r="K576" s="67"/>
      <c r="L576" s="67"/>
      <c r="M576" s="67"/>
      <c r="N576" s="67"/>
      <c r="O576" s="67"/>
      <c r="P576" s="67"/>
      <c r="Q576" s="67"/>
      <c r="R576" s="67"/>
      <c r="S576" s="67"/>
      <c r="T576" s="67"/>
      <c r="U576" s="67"/>
      <c r="V576" s="67"/>
      <c r="W576" s="67"/>
      <c r="X576" s="67"/>
      <c r="Y576" s="67"/>
      <c r="Z576" s="67"/>
      <c r="AA576" s="108"/>
      <c r="AB576" s="108"/>
      <c r="AC576" s="98"/>
      <c r="AD576" s="117"/>
    </row>
    <row r="577" spans="1:30" ht="14.25" customHeight="1">
      <c r="A577" s="652" t="s">
        <v>45</v>
      </c>
      <c r="B577" s="653"/>
      <c r="C577" s="653"/>
      <c r="D577" s="653"/>
      <c r="E577" s="653"/>
      <c r="F577" s="680"/>
      <c r="G577" s="820" t="s">
        <v>234</v>
      </c>
      <c r="H577" s="632"/>
      <c r="I577" s="668">
        <f>'CONTENIDO GENERAL'!J23</f>
        <v>6750</v>
      </c>
      <c r="J577" s="668"/>
      <c r="K577" s="67"/>
      <c r="L577" s="67"/>
      <c r="M577" s="67"/>
      <c r="N577" s="67"/>
      <c r="O577" s="67"/>
      <c r="P577" s="67"/>
      <c r="Q577" s="67"/>
      <c r="R577" s="67"/>
      <c r="S577" s="67"/>
      <c r="T577" s="67"/>
      <c r="U577" s="67"/>
      <c r="V577" s="67"/>
      <c r="W577" s="67"/>
      <c r="X577" s="67"/>
      <c r="Y577" s="67"/>
      <c r="Z577" s="67"/>
      <c r="AA577" s="97"/>
      <c r="AB577" s="97"/>
      <c r="AC577" s="98"/>
      <c r="AD577" s="117"/>
    </row>
    <row r="578" spans="1:30" ht="14.25" customHeight="1">
      <c r="A578" s="679"/>
      <c r="B578" s="653"/>
      <c r="C578" s="653"/>
      <c r="D578" s="653"/>
      <c r="E578" s="653"/>
      <c r="F578" s="680"/>
      <c r="G578" s="632"/>
      <c r="H578" s="632"/>
      <c r="I578" s="668"/>
      <c r="J578" s="668"/>
      <c r="K578" s="67"/>
      <c r="L578" s="67"/>
      <c r="M578" s="67"/>
      <c r="N578" s="67"/>
      <c r="O578" s="67"/>
      <c r="P578" s="67"/>
      <c r="Q578" s="67"/>
      <c r="R578" s="67"/>
      <c r="S578" s="67"/>
      <c r="T578" s="67"/>
      <c r="U578" s="67"/>
      <c r="V578" s="67"/>
      <c r="W578" s="67"/>
      <c r="X578" s="67"/>
      <c r="Y578" s="67"/>
      <c r="Z578" s="67"/>
      <c r="AA578" s="97"/>
      <c r="AB578" s="97"/>
      <c r="AC578" s="98"/>
      <c r="AD578" s="117"/>
    </row>
    <row r="579" spans="1:30" ht="14.25" customHeight="1">
      <c r="A579" s="640"/>
      <c r="B579" s="641"/>
      <c r="E579" s="641"/>
      <c r="F579" s="641"/>
      <c r="G579" s="632" t="s">
        <v>13</v>
      </c>
      <c r="H579" s="632"/>
      <c r="I579" s="668">
        <f>SUM(I577:J578)</f>
        <v>6750</v>
      </c>
      <c r="J579" s="668"/>
      <c r="K579" s="67"/>
      <c r="L579" s="67"/>
      <c r="M579" s="67"/>
      <c r="N579" s="67"/>
      <c r="O579" s="67"/>
      <c r="P579" s="67"/>
      <c r="Q579" s="67"/>
      <c r="R579" s="67"/>
      <c r="S579" s="67"/>
      <c r="T579" s="67"/>
      <c r="U579" s="67"/>
      <c r="V579" s="67"/>
      <c r="W579" s="67"/>
      <c r="X579" s="67"/>
      <c r="Y579" s="67"/>
      <c r="Z579" s="67"/>
      <c r="AA579" s="97"/>
      <c r="AB579" s="97"/>
      <c r="AC579" s="98"/>
      <c r="AD579" s="117"/>
    </row>
    <row r="580" spans="7:30" ht="6.75" customHeight="1">
      <c r="G580" s="678"/>
      <c r="H580" s="678"/>
      <c r="I580" s="726"/>
      <c r="J580" s="727"/>
      <c r="K580" s="67"/>
      <c r="L580" s="67"/>
      <c r="M580" s="67"/>
      <c r="N580" s="67"/>
      <c r="O580" s="67"/>
      <c r="P580" s="67"/>
      <c r="Q580" s="67"/>
      <c r="R580" s="67"/>
      <c r="S580" s="67"/>
      <c r="T580" s="67"/>
      <c r="U580" s="67"/>
      <c r="V580" s="67"/>
      <c r="W580" s="67"/>
      <c r="X580" s="67"/>
      <c r="Y580" s="67"/>
      <c r="Z580" s="67"/>
      <c r="AA580" s="97"/>
      <c r="AB580" s="97"/>
      <c r="AC580" s="98"/>
      <c r="AD580" s="117"/>
    </row>
    <row r="581" spans="1:30" ht="18">
      <c r="A581" s="81" t="s">
        <v>39</v>
      </c>
      <c r="G581" s="51"/>
      <c r="H581" s="51"/>
      <c r="I581" s="42"/>
      <c r="J581" s="84"/>
      <c r="K581" s="67"/>
      <c r="L581" s="67"/>
      <c r="M581" s="67"/>
      <c r="N581" s="67"/>
      <c r="O581" s="67"/>
      <c r="P581" s="67"/>
      <c r="Q581" s="67"/>
      <c r="R581" s="67"/>
      <c r="S581" s="67"/>
      <c r="T581" s="67"/>
      <c r="U581" s="71"/>
      <c r="V581" s="67"/>
      <c r="W581" s="67"/>
      <c r="X581" s="67"/>
      <c r="Y581" s="67"/>
      <c r="Z581" s="67"/>
      <c r="AA581" s="78"/>
      <c r="AB581" s="78"/>
      <c r="AC581" s="98"/>
      <c r="AD581" s="117"/>
    </row>
    <row r="582" spans="1:30" ht="15.75">
      <c r="A582" s="642" t="s">
        <v>26</v>
      </c>
      <c r="B582" s="642"/>
      <c r="C582" s="642"/>
      <c r="D582" s="642"/>
      <c r="E582" s="642"/>
      <c r="F582" s="642"/>
      <c r="G582" s="642" t="s">
        <v>40</v>
      </c>
      <c r="H582" s="642"/>
      <c r="I582" s="656" t="s">
        <v>11</v>
      </c>
      <c r="J582" s="656"/>
      <c r="K582" s="67"/>
      <c r="L582" s="67"/>
      <c r="M582" s="67"/>
      <c r="N582" s="67"/>
      <c r="O582" s="67"/>
      <c r="P582" s="67"/>
      <c r="Q582" s="67"/>
      <c r="R582" s="67"/>
      <c r="S582" s="67"/>
      <c r="T582" s="67"/>
      <c r="U582" s="67"/>
      <c r="V582" s="67"/>
      <c r="W582" s="67"/>
      <c r="X582" s="67"/>
      <c r="Y582" s="67"/>
      <c r="Z582" s="67"/>
      <c r="AA582" s="97"/>
      <c r="AB582" s="97"/>
      <c r="AC582" s="67"/>
      <c r="AD582" s="116"/>
    </row>
    <row r="583" spans="1:30" ht="14.25" customHeight="1">
      <c r="A583" s="648" t="s">
        <v>149</v>
      </c>
      <c r="B583" s="648"/>
      <c r="C583" s="648"/>
      <c r="D583" s="648"/>
      <c r="E583" s="648"/>
      <c r="F583" s="692"/>
      <c r="G583" s="720">
        <f>$G$47</f>
        <v>0.25</v>
      </c>
      <c r="H583" s="720"/>
      <c r="I583" s="721">
        <f>(I579+I573+I566+I556)*G583</f>
        <v>1771.875</v>
      </c>
      <c r="J583" s="721"/>
      <c r="K583" s="67"/>
      <c r="L583" s="67"/>
      <c r="M583" s="67"/>
      <c r="N583" s="67"/>
      <c r="O583" s="67"/>
      <c r="P583" s="67"/>
      <c r="Q583" s="67"/>
      <c r="R583" s="67"/>
      <c r="S583" s="67"/>
      <c r="T583" s="67"/>
      <c r="U583" s="67"/>
      <c r="V583" s="67"/>
      <c r="W583" s="67"/>
      <c r="X583" s="67"/>
      <c r="Y583" s="67"/>
      <c r="Z583" s="67"/>
      <c r="AA583" s="97"/>
      <c r="AB583" s="97"/>
      <c r="AC583" s="67"/>
      <c r="AD583" s="116"/>
    </row>
    <row r="584" spans="1:30" ht="14.25" customHeight="1">
      <c r="A584" s="659"/>
      <c r="B584" s="660"/>
      <c r="C584" s="660"/>
      <c r="D584" s="660"/>
      <c r="E584" s="660"/>
      <c r="F584" s="660"/>
      <c r="G584" s="632" t="s">
        <v>13</v>
      </c>
      <c r="H584" s="632"/>
      <c r="I584" s="668">
        <f>I583</f>
        <v>1771.875</v>
      </c>
      <c r="J584" s="668"/>
      <c r="K584" s="67"/>
      <c r="L584" s="67"/>
      <c r="M584" s="67"/>
      <c r="N584" s="67"/>
      <c r="O584" s="67"/>
      <c r="P584" s="67"/>
      <c r="Q584" s="67"/>
      <c r="R584" s="67"/>
      <c r="S584" s="67"/>
      <c r="T584" s="67"/>
      <c r="U584" s="67"/>
      <c r="V584" s="67"/>
      <c r="W584" s="67"/>
      <c r="X584" s="67"/>
      <c r="Y584" s="67"/>
      <c r="Z584" s="67"/>
      <c r="AA584" s="97"/>
      <c r="AB584" s="97"/>
      <c r="AC584" s="67"/>
      <c r="AD584" s="116"/>
    </row>
    <row r="585" spans="1:30" ht="14.25" customHeight="1">
      <c r="A585" s="659"/>
      <c r="B585" s="660"/>
      <c r="C585" s="660"/>
      <c r="D585" s="660"/>
      <c r="E585" s="660"/>
      <c r="F585" s="660"/>
      <c r="G585" s="665"/>
      <c r="H585" s="665"/>
      <c r="I585" s="666"/>
      <c r="J585" s="667"/>
      <c r="K585" s="67"/>
      <c r="L585" s="67"/>
      <c r="M585" s="67"/>
      <c r="N585" s="67"/>
      <c r="O585" s="67"/>
      <c r="P585" s="67"/>
      <c r="Q585" s="67"/>
      <c r="R585" s="67"/>
      <c r="S585" s="67"/>
      <c r="T585" s="67"/>
      <c r="U585" s="67"/>
      <c r="V585" s="67"/>
      <c r="W585" s="67"/>
      <c r="X585" s="67"/>
      <c r="Y585" s="67"/>
      <c r="Z585" s="67"/>
      <c r="AA585" s="97"/>
      <c r="AB585" s="97"/>
      <c r="AC585" s="67"/>
      <c r="AD585" s="116"/>
    </row>
    <row r="586" spans="1:30" ht="14.25" customHeight="1">
      <c r="A586" s="632" t="s">
        <v>150</v>
      </c>
      <c r="B586" s="632"/>
      <c r="C586" s="632"/>
      <c r="D586" s="632"/>
      <c r="E586" s="632"/>
      <c r="F586" s="632"/>
      <c r="G586" s="632"/>
      <c r="H586" s="632"/>
      <c r="I586" s="668">
        <f>'CONTENIDO GENERAL'!F23</f>
        <v>8646.75</v>
      </c>
      <c r="J586" s="668"/>
      <c r="K586" s="67"/>
      <c r="L586" s="67"/>
      <c r="M586" s="67"/>
      <c r="N586" s="67"/>
      <c r="O586" s="67"/>
      <c r="P586" s="67"/>
      <c r="Q586" s="67"/>
      <c r="R586" s="67"/>
      <c r="S586" s="67"/>
      <c r="T586" s="67"/>
      <c r="U586" s="67"/>
      <c r="V586" s="67"/>
      <c r="W586" s="67"/>
      <c r="X586" s="67"/>
      <c r="Y586" s="67"/>
      <c r="Z586" s="67"/>
      <c r="AA586" s="97"/>
      <c r="AB586" s="97"/>
      <c r="AC586" s="67"/>
      <c r="AD586" s="116"/>
    </row>
    <row r="587" spans="1:30" ht="20.25">
      <c r="A587" s="710" t="s">
        <v>16</v>
      </c>
      <c r="B587" s="711"/>
      <c r="C587" s="711"/>
      <c r="D587" s="711"/>
      <c r="E587" s="711"/>
      <c r="F587" s="711"/>
      <c r="G587" s="711"/>
      <c r="H587" s="711"/>
      <c r="I587" s="711"/>
      <c r="J587" s="718"/>
      <c r="K587" s="67"/>
      <c r="L587" s="67"/>
      <c r="M587" s="67"/>
      <c r="N587" s="67"/>
      <c r="O587" s="67"/>
      <c r="P587" s="67"/>
      <c r="Q587" s="67"/>
      <c r="R587" s="67"/>
      <c r="S587" s="67"/>
      <c r="T587" s="67"/>
      <c r="U587" s="100"/>
      <c r="V587" s="100"/>
      <c r="W587" s="100"/>
      <c r="X587" s="100"/>
      <c r="Y587" s="100"/>
      <c r="Z587" s="100"/>
      <c r="AA587" s="104"/>
      <c r="AB587" s="104"/>
      <c r="AC587" s="100"/>
      <c r="AD587" s="115"/>
    </row>
    <row r="588" spans="1:30" s="6" customFormat="1" ht="8.25" customHeight="1">
      <c r="A588" s="75"/>
      <c r="B588" s="11"/>
      <c r="C588" s="11"/>
      <c r="D588" s="11"/>
      <c r="E588" s="11"/>
      <c r="F588" s="11"/>
      <c r="G588" s="11"/>
      <c r="H588" s="11"/>
      <c r="I588" s="72"/>
      <c r="J588" s="89"/>
      <c r="K588" s="67"/>
      <c r="L588" s="67"/>
      <c r="M588" s="67"/>
      <c r="N588" s="67"/>
      <c r="O588" s="67"/>
      <c r="P588" s="67"/>
      <c r="Q588" s="67"/>
      <c r="R588" s="67"/>
      <c r="S588" s="67"/>
      <c r="T588" s="67"/>
      <c r="U588" s="68"/>
      <c r="V588" s="68"/>
      <c r="W588" s="68"/>
      <c r="X588" s="68"/>
      <c r="Y588" s="68"/>
      <c r="Z588" s="68"/>
      <c r="AA588" s="105"/>
      <c r="AB588" s="105"/>
      <c r="AC588" s="68"/>
      <c r="AD588" s="63"/>
    </row>
    <row r="589" spans="1:30" ht="14.25" customHeight="1">
      <c r="A589" s="691" t="s">
        <v>4</v>
      </c>
      <c r="B589" s="691"/>
      <c r="C589" s="632" t="str">
        <f>$C$3</f>
        <v>READECUACIÓN SEDE SERVICIOS GENERALES</v>
      </c>
      <c r="D589" s="632"/>
      <c r="E589" s="632"/>
      <c r="F589" s="632"/>
      <c r="G589" s="632"/>
      <c r="H589" s="632"/>
      <c r="I589" s="632"/>
      <c r="J589" s="632"/>
      <c r="K589" s="67"/>
      <c r="L589" s="67"/>
      <c r="M589" s="67"/>
      <c r="N589" s="67"/>
      <c r="O589" s="67"/>
      <c r="P589" s="67"/>
      <c r="Q589" s="67"/>
      <c r="R589" s="67"/>
      <c r="S589" s="67"/>
      <c r="T589" s="67"/>
      <c r="U589" s="67"/>
      <c r="V589" s="67"/>
      <c r="W589" s="67"/>
      <c r="X589" s="67"/>
      <c r="Y589" s="67"/>
      <c r="Z589" s="67"/>
      <c r="AA589" s="97"/>
      <c r="AB589" s="97"/>
      <c r="AC589" s="67"/>
      <c r="AD589" s="116"/>
    </row>
    <row r="590" spans="1:30" ht="14.25" customHeight="1">
      <c r="A590" s="691" t="s">
        <v>5</v>
      </c>
      <c r="B590" s="691"/>
      <c r="C590" s="632" t="str">
        <f>$C$4</f>
        <v>UNIVERSIDAD DEL CAUCA -SERVICIOS GENERALES</v>
      </c>
      <c r="D590" s="632"/>
      <c r="E590" s="632"/>
      <c r="F590" s="632"/>
      <c r="G590" s="632"/>
      <c r="H590" s="632"/>
      <c r="I590" s="632"/>
      <c r="J590" s="632"/>
      <c r="K590" s="67"/>
      <c r="L590" s="67"/>
      <c r="M590" s="67"/>
      <c r="N590" s="67"/>
      <c r="O590" s="67"/>
      <c r="P590" s="67"/>
      <c r="Q590" s="67"/>
      <c r="R590" s="67"/>
      <c r="S590" s="67"/>
      <c r="T590" s="67"/>
      <c r="U590" s="67"/>
      <c r="V590" s="67"/>
      <c r="W590" s="67"/>
      <c r="X590" s="67"/>
      <c r="Y590" s="67"/>
      <c r="Z590" s="67"/>
      <c r="AA590" s="97"/>
      <c r="AB590" s="97"/>
      <c r="AC590" s="67"/>
      <c r="AD590" s="116"/>
    </row>
    <row r="591" spans="1:30" ht="14.25" customHeight="1">
      <c r="A591" s="691" t="s">
        <v>17</v>
      </c>
      <c r="B591" s="691"/>
      <c r="C591" s="632" t="str">
        <f>$C$5</f>
        <v>UNIVERSIDAD DEL CAUCA</v>
      </c>
      <c r="D591" s="632"/>
      <c r="E591" s="632"/>
      <c r="F591" s="632"/>
      <c r="G591" s="632"/>
      <c r="H591" s="632"/>
      <c r="I591" s="632"/>
      <c r="J591" s="632"/>
      <c r="K591" s="67"/>
      <c r="L591" s="67"/>
      <c r="M591" s="67"/>
      <c r="N591" s="67"/>
      <c r="O591" s="67"/>
      <c r="P591" s="67"/>
      <c r="Q591" s="67"/>
      <c r="R591" s="67"/>
      <c r="S591" s="67"/>
      <c r="T591" s="67"/>
      <c r="U591" s="67"/>
      <c r="V591" s="67"/>
      <c r="W591" s="67"/>
      <c r="X591" s="67"/>
      <c r="Y591" s="67"/>
      <c r="Z591" s="67"/>
      <c r="AA591" s="97"/>
      <c r="AB591" s="97"/>
      <c r="AC591" s="67"/>
      <c r="AD591" s="116"/>
    </row>
    <row r="592" spans="1:30" ht="14.25" customHeight="1">
      <c r="A592" s="677" t="s">
        <v>18</v>
      </c>
      <c r="B592" s="651"/>
      <c r="C592" s="679" t="str">
        <f>$C$6</f>
        <v>ING. JOHN JAIRO LEDEZMA SOLANO</v>
      </c>
      <c r="D592" s="653"/>
      <c r="E592" s="653"/>
      <c r="F592" s="653"/>
      <c r="G592" s="653"/>
      <c r="H592" s="653"/>
      <c r="I592" s="653"/>
      <c r="J592" s="680"/>
      <c r="K592" s="67"/>
      <c r="L592" s="67"/>
      <c r="M592" s="67"/>
      <c r="N592" s="67"/>
      <c r="O592" s="67"/>
      <c r="P592" s="67"/>
      <c r="Q592" s="67"/>
      <c r="R592" s="67"/>
      <c r="S592" s="67"/>
      <c r="T592" s="67"/>
      <c r="U592" s="67"/>
      <c r="V592" s="67"/>
      <c r="W592" s="67"/>
      <c r="X592" s="67"/>
      <c r="Y592" s="67"/>
      <c r="Z592" s="67"/>
      <c r="AA592" s="97"/>
      <c r="AB592" s="97"/>
      <c r="AC592" s="67"/>
      <c r="AD592" s="116"/>
    </row>
    <row r="593" spans="1:30" ht="14.25" customHeight="1">
      <c r="A593" s="691" t="s">
        <v>6</v>
      </c>
      <c r="B593" s="691"/>
      <c r="C593" s="713" t="str">
        <f>$C$7</f>
        <v>FEBRERO DE 2011</v>
      </c>
      <c r="D593" s="714"/>
      <c r="E593" s="714"/>
      <c r="F593" s="712" t="str">
        <f>$F$7</f>
        <v>MP 19202-128892 CAU</v>
      </c>
      <c r="G593" s="712"/>
      <c r="H593" s="712"/>
      <c r="I593" s="712"/>
      <c r="J593" s="712"/>
      <c r="K593" s="67"/>
      <c r="L593" s="67"/>
      <c r="M593" s="67"/>
      <c r="N593" s="67"/>
      <c r="O593" s="67"/>
      <c r="P593" s="67"/>
      <c r="Q593" s="67"/>
      <c r="R593" s="67"/>
      <c r="S593" s="67"/>
      <c r="T593" s="67"/>
      <c r="U593" s="67"/>
      <c r="V593" s="67"/>
      <c r="W593" s="67"/>
      <c r="X593" s="67"/>
      <c r="Y593" s="67"/>
      <c r="Z593" s="67"/>
      <c r="AA593" s="97"/>
      <c r="AB593" s="97"/>
      <c r="AC593" s="67"/>
      <c r="AD593" s="116"/>
    </row>
    <row r="594" spans="2:30" ht="4.5" customHeight="1">
      <c r="B594" s="77"/>
      <c r="C594" s="77"/>
      <c r="D594" s="77"/>
      <c r="E594" s="77"/>
      <c r="F594" s="77"/>
      <c r="G594" s="77"/>
      <c r="K594" s="67"/>
      <c r="L594" s="67"/>
      <c r="M594" s="67"/>
      <c r="N594" s="67"/>
      <c r="O594" s="67"/>
      <c r="P594" s="67"/>
      <c r="Q594" s="67"/>
      <c r="R594" s="67"/>
      <c r="S594" s="67"/>
      <c r="T594" s="67"/>
      <c r="U594" s="67"/>
      <c r="V594" s="69"/>
      <c r="W594" s="69"/>
      <c r="X594" s="69"/>
      <c r="Y594" s="69"/>
      <c r="Z594" s="69"/>
      <c r="AA594" s="107"/>
      <c r="AB594" s="97"/>
      <c r="AC594" s="67"/>
      <c r="AD594" s="116"/>
    </row>
    <row r="595" spans="1:30" ht="14.25" customHeight="1">
      <c r="A595" s="5" t="s">
        <v>9</v>
      </c>
      <c r="B595" s="722" t="s">
        <v>8</v>
      </c>
      <c r="C595" s="632" t="str">
        <f>'CONTENIDO GENERAL'!$B$11</f>
        <v>PRELIMINARES</v>
      </c>
      <c r="D595" s="632"/>
      <c r="E595" s="632"/>
      <c r="F595" s="722" t="s">
        <v>10</v>
      </c>
      <c r="G595" s="722" t="str">
        <f>'CONTENIDO GENERAL'!C24</f>
        <v>UND</v>
      </c>
      <c r="H595" s="705" t="s">
        <v>24</v>
      </c>
      <c r="I595" s="678"/>
      <c r="J595" s="706"/>
      <c r="K595" s="67"/>
      <c r="L595" s="67"/>
      <c r="M595" s="67"/>
      <c r="N595" s="67"/>
      <c r="O595" s="67"/>
      <c r="P595" s="67"/>
      <c r="Q595" s="67"/>
      <c r="R595" s="67"/>
      <c r="S595" s="67"/>
      <c r="T595" s="67"/>
      <c r="U595" s="67"/>
      <c r="V595" s="67"/>
      <c r="W595" s="67"/>
      <c r="X595" s="67"/>
      <c r="Y595" s="67"/>
      <c r="Z595" s="67"/>
      <c r="AA595" s="97"/>
      <c r="AB595" s="97"/>
      <c r="AC595" s="67"/>
      <c r="AD595" s="116"/>
    </row>
    <row r="596" spans="1:30" ht="14.25" customHeight="1">
      <c r="A596" s="64">
        <f>'CONTENIDO GENERAL'!$A$11</f>
        <v>1</v>
      </c>
      <c r="B596" s="723"/>
      <c r="C596" s="632"/>
      <c r="D596" s="632"/>
      <c r="E596" s="632"/>
      <c r="F596" s="723"/>
      <c r="G596" s="723"/>
      <c r="H596" s="1"/>
      <c r="I596" s="73" t="s">
        <v>25</v>
      </c>
      <c r="J596" s="74"/>
      <c r="K596" s="67"/>
      <c r="L596" s="67"/>
      <c r="M596" s="67"/>
      <c r="N596" s="67"/>
      <c r="O596" s="67"/>
      <c r="P596" s="67"/>
      <c r="Q596" s="67"/>
      <c r="R596" s="67"/>
      <c r="S596" s="67"/>
      <c r="T596" s="67"/>
      <c r="U596" s="97"/>
      <c r="V596" s="67"/>
      <c r="W596" s="67"/>
      <c r="X596" s="67"/>
      <c r="Y596" s="67"/>
      <c r="Z596" s="67"/>
      <c r="AA596" s="97"/>
      <c r="AB596" s="78"/>
      <c r="AC596" s="70"/>
      <c r="AD596" s="61"/>
    </row>
    <row r="597" spans="1:30" ht="14.25" customHeight="1">
      <c r="A597" s="5" t="s">
        <v>9</v>
      </c>
      <c r="B597" s="722" t="s">
        <v>7</v>
      </c>
      <c r="C597" s="748" t="str">
        <f>'CONTENIDO GENERAL'!B24</f>
        <v>CORTE, CARGA Y RETIRO DE ARBOLES  EXISTENTE DE 20 A 50 CM DE DIAMETRO INCLUYE RETIRO DE RAICES</v>
      </c>
      <c r="D597" s="749"/>
      <c r="E597" s="750"/>
      <c r="F597" s="679" t="s">
        <v>23</v>
      </c>
      <c r="G597" s="680"/>
      <c r="H597" s="705"/>
      <c r="I597" s="678"/>
      <c r="J597" s="706"/>
      <c r="K597" s="67"/>
      <c r="L597" s="67"/>
      <c r="M597" s="67"/>
      <c r="N597" s="67"/>
      <c r="O597" s="67"/>
      <c r="P597" s="67"/>
      <c r="Q597" s="67"/>
      <c r="R597" s="67"/>
      <c r="S597" s="67"/>
      <c r="T597" s="67"/>
      <c r="U597" s="67"/>
      <c r="V597" s="67"/>
      <c r="W597" s="67"/>
      <c r="X597" s="67"/>
      <c r="Y597" s="67"/>
      <c r="Z597" s="67"/>
      <c r="AA597" s="97"/>
      <c r="AB597" s="97"/>
      <c r="AC597" s="67"/>
      <c r="AD597" s="116"/>
    </row>
    <row r="598" spans="1:30" ht="23.25" customHeight="1">
      <c r="A598" s="65">
        <f>'CONTENIDO GENERAL'!A24</f>
        <v>1.1300000000000001</v>
      </c>
      <c r="B598" s="723"/>
      <c r="C598" s="751"/>
      <c r="D598" s="752"/>
      <c r="E598" s="753"/>
      <c r="F598" s="707"/>
      <c r="G598" s="708"/>
      <c r="H598" s="708"/>
      <c r="I598" s="708"/>
      <c r="J598" s="709"/>
      <c r="K598" s="67"/>
      <c r="L598" s="67"/>
      <c r="M598" s="67"/>
      <c r="N598" s="67"/>
      <c r="O598" s="67"/>
      <c r="P598" s="67"/>
      <c r="Q598" s="67"/>
      <c r="R598" s="67"/>
      <c r="S598" s="67"/>
      <c r="T598" s="67"/>
      <c r="U598" s="97"/>
      <c r="V598" s="67"/>
      <c r="W598" s="67"/>
      <c r="X598" s="67"/>
      <c r="Y598" s="67"/>
      <c r="Z598" s="67"/>
      <c r="AA598" s="97"/>
      <c r="AB598" s="97"/>
      <c r="AC598" s="67"/>
      <c r="AD598" s="116"/>
    </row>
    <row r="599" spans="11:30" ht="3.75" customHeight="1">
      <c r="K599" s="67"/>
      <c r="L599" s="67"/>
      <c r="M599" s="67"/>
      <c r="N599" s="67"/>
      <c r="O599" s="67"/>
      <c r="P599" s="67"/>
      <c r="Q599" s="67"/>
      <c r="R599" s="67"/>
      <c r="S599" s="67"/>
      <c r="T599" s="67"/>
      <c r="U599" s="67"/>
      <c r="V599" s="67"/>
      <c r="W599" s="67"/>
      <c r="X599" s="67"/>
      <c r="Y599" s="67"/>
      <c r="Z599" s="67"/>
      <c r="AA599" s="97"/>
      <c r="AB599" s="97"/>
      <c r="AC599" s="67"/>
      <c r="AD599" s="116"/>
    </row>
    <row r="600" spans="1:30" ht="18">
      <c r="A600" s="737" t="s">
        <v>28</v>
      </c>
      <c r="B600" s="738"/>
      <c r="K600" s="67"/>
      <c r="L600" s="67"/>
      <c r="M600" s="67"/>
      <c r="N600" s="67"/>
      <c r="O600" s="67"/>
      <c r="P600" s="67"/>
      <c r="Q600" s="67"/>
      <c r="R600" s="67"/>
      <c r="S600" s="67"/>
      <c r="T600" s="67"/>
      <c r="U600" s="71"/>
      <c r="V600" s="71"/>
      <c r="W600" s="67"/>
      <c r="X600" s="67"/>
      <c r="Y600" s="67"/>
      <c r="Z600" s="67"/>
      <c r="AA600" s="97"/>
      <c r="AB600" s="97"/>
      <c r="AC600" s="67"/>
      <c r="AD600" s="116"/>
    </row>
    <row r="601" spans="1:30" ht="33" customHeight="1">
      <c r="A601" s="643" t="s">
        <v>26</v>
      </c>
      <c r="B601" s="643"/>
      <c r="C601" s="643"/>
      <c r="D601" s="52" t="s">
        <v>29</v>
      </c>
      <c r="E601" s="724" t="s">
        <v>14</v>
      </c>
      <c r="F601" s="725"/>
      <c r="G601" s="834" t="s">
        <v>287</v>
      </c>
      <c r="H601" s="725"/>
      <c r="I601" s="635" t="s">
        <v>11</v>
      </c>
      <c r="J601" s="637"/>
      <c r="K601" s="67"/>
      <c r="L601" s="67"/>
      <c r="M601" s="67"/>
      <c r="N601" s="67"/>
      <c r="O601" s="67"/>
      <c r="P601" s="67"/>
      <c r="Q601" s="67"/>
      <c r="R601" s="67"/>
      <c r="S601" s="67"/>
      <c r="T601" s="67"/>
      <c r="U601" s="67"/>
      <c r="V601" s="67"/>
      <c r="W601" s="67"/>
      <c r="X601" s="70"/>
      <c r="Y601" s="101"/>
      <c r="Z601" s="101"/>
      <c r="AA601" s="108"/>
      <c r="AB601" s="108"/>
      <c r="AC601" s="67"/>
      <c r="AD601" s="116"/>
    </row>
    <row r="602" spans="1:30" ht="14.25" customHeight="1">
      <c r="A602" s="692" t="s">
        <v>81</v>
      </c>
      <c r="B602" s="696"/>
      <c r="C602" s="693"/>
      <c r="D602" s="53" t="s">
        <v>43</v>
      </c>
      <c r="E602" s="654"/>
      <c r="F602" s="655"/>
      <c r="G602" s="654"/>
      <c r="H602" s="655"/>
      <c r="I602" s="646">
        <f>I630*0.05</f>
        <v>2250</v>
      </c>
      <c r="J602" s="647"/>
      <c r="K602" s="67"/>
      <c r="L602" s="67"/>
      <c r="M602" s="67"/>
      <c r="N602" s="67"/>
      <c r="O602" s="67"/>
      <c r="P602" s="67"/>
      <c r="Q602" s="67"/>
      <c r="R602" s="67"/>
      <c r="S602" s="67"/>
      <c r="T602" s="67"/>
      <c r="U602" s="67"/>
      <c r="V602" s="67"/>
      <c r="W602" s="67"/>
      <c r="X602" s="66"/>
      <c r="Y602" s="101"/>
      <c r="Z602" s="101"/>
      <c r="AA602" s="108"/>
      <c r="AB602" s="108"/>
      <c r="AC602" s="67"/>
      <c r="AD602" s="116"/>
    </row>
    <row r="603" spans="1:30" ht="14.25" customHeight="1">
      <c r="A603" s="692" t="str">
        <f>EQUIPO!B38</f>
        <v>Motosierra electrica</v>
      </c>
      <c r="B603" s="696"/>
      <c r="C603" s="693"/>
      <c r="D603" s="53" t="str">
        <f>EQUIPO!C38</f>
        <v>HORA</v>
      </c>
      <c r="E603" s="654">
        <f>EQUIPO!D38</f>
        <v>6250</v>
      </c>
      <c r="F603" s="655"/>
      <c r="G603" s="654"/>
      <c r="H603" s="655"/>
      <c r="I603" s="646">
        <f>E603*4</f>
        <v>25000</v>
      </c>
      <c r="J603" s="756"/>
      <c r="U603" s="86"/>
      <c r="V603" s="67"/>
      <c r="W603" s="67"/>
      <c r="X603" s="66"/>
      <c r="Y603" s="101"/>
      <c r="Z603" s="101"/>
      <c r="AA603" s="108"/>
      <c r="AB603" s="108"/>
      <c r="AC603" s="67"/>
      <c r="AD603" s="116"/>
    </row>
    <row r="604" spans="1:30" ht="14.25" customHeight="1">
      <c r="A604" s="692" t="str">
        <f>EQUIPO!B3</f>
        <v>Bulldozer Tipo D4 o similar</v>
      </c>
      <c r="B604" s="696"/>
      <c r="C604" s="693"/>
      <c r="D604" s="53" t="str">
        <f>EQUIPO!C3</f>
        <v>HORA</v>
      </c>
      <c r="E604" s="654">
        <f>EQUIPO!D3</f>
        <v>45000</v>
      </c>
      <c r="F604" s="655"/>
      <c r="G604" s="654"/>
      <c r="H604" s="655"/>
      <c r="I604" s="646">
        <f>E604</f>
        <v>45000</v>
      </c>
      <c r="J604" s="756"/>
      <c r="U604" s="86"/>
      <c r="V604" s="67"/>
      <c r="W604" s="67"/>
      <c r="X604" s="66"/>
      <c r="Y604" s="101"/>
      <c r="Z604" s="101"/>
      <c r="AA604" s="108"/>
      <c r="AB604" s="108"/>
      <c r="AC604" s="67"/>
      <c r="AD604" s="116"/>
    </row>
    <row r="605" spans="1:30" ht="14.25" customHeight="1">
      <c r="A605" s="692"/>
      <c r="B605" s="696"/>
      <c r="C605" s="693"/>
      <c r="D605" s="8"/>
      <c r="E605" s="835"/>
      <c r="F605" s="836"/>
      <c r="G605" s="692"/>
      <c r="H605" s="693"/>
      <c r="I605" s="646"/>
      <c r="J605" s="756"/>
      <c r="U605" s="86"/>
      <c r="V605" s="67"/>
      <c r="W605" s="67"/>
      <c r="X605" s="67"/>
      <c r="Y605" s="67"/>
      <c r="Z605" s="67"/>
      <c r="AA605" s="97"/>
      <c r="AB605" s="97"/>
      <c r="AC605" s="98"/>
      <c r="AD605" s="117"/>
    </row>
    <row r="606" spans="7:30" ht="14.25" customHeight="1">
      <c r="G606" s="632" t="s">
        <v>13</v>
      </c>
      <c r="H606" s="632"/>
      <c r="I606" s="688">
        <f>SUM(I602:J605)</f>
        <v>72250</v>
      </c>
      <c r="J606" s="689"/>
      <c r="U606" s="86"/>
      <c r="V606" s="67"/>
      <c r="W606" s="67"/>
      <c r="X606" s="67"/>
      <c r="Y606" s="67"/>
      <c r="Z606" s="67"/>
      <c r="AA606" s="97"/>
      <c r="AB606" s="97"/>
      <c r="AC606" s="98"/>
      <c r="AD606" s="117"/>
    </row>
    <row r="607" spans="21:30" ht="6" customHeight="1">
      <c r="U607" s="86"/>
      <c r="V607" s="67"/>
      <c r="W607" s="67"/>
      <c r="X607" s="67"/>
      <c r="Y607" s="67"/>
      <c r="Z607" s="67"/>
      <c r="AA607" s="97"/>
      <c r="AB607" s="97"/>
      <c r="AC607" s="67"/>
      <c r="AD607" s="116"/>
    </row>
    <row r="608" spans="1:30" ht="15.75" customHeight="1">
      <c r="A608" s="81" t="s">
        <v>30</v>
      </c>
      <c r="U608" s="88"/>
      <c r="V608" s="67"/>
      <c r="W608" s="67"/>
      <c r="X608" s="67"/>
      <c r="Y608" s="67"/>
      <c r="Z608" s="67"/>
      <c r="AA608" s="97"/>
      <c r="AB608" s="97"/>
      <c r="AC608" s="67"/>
      <c r="AD608" s="116"/>
    </row>
    <row r="609" spans="1:30" ht="15.75" customHeight="1">
      <c r="A609" s="635" t="s">
        <v>26</v>
      </c>
      <c r="B609" s="636"/>
      <c r="C609" s="637"/>
      <c r="D609" s="724" t="s">
        <v>2</v>
      </c>
      <c r="E609" s="725"/>
      <c r="F609" s="3" t="s">
        <v>0</v>
      </c>
      <c r="G609" s="724" t="s">
        <v>15</v>
      </c>
      <c r="H609" s="725"/>
      <c r="I609" s="754" t="s">
        <v>11</v>
      </c>
      <c r="J609" s="755"/>
      <c r="U609" s="86"/>
      <c r="V609" s="67"/>
      <c r="W609" s="67"/>
      <c r="X609" s="101"/>
      <c r="Y609" s="101"/>
      <c r="Z609" s="66"/>
      <c r="AA609" s="108"/>
      <c r="AB609" s="108"/>
      <c r="AC609" s="67"/>
      <c r="AD609" s="116"/>
    </row>
    <row r="610" spans="1:30" ht="14.25" customHeight="1">
      <c r="A610" s="632"/>
      <c r="B610" s="632"/>
      <c r="C610" s="632"/>
      <c r="D610" s="679"/>
      <c r="E610" s="653"/>
      <c r="F610" s="50"/>
      <c r="G610" s="632"/>
      <c r="H610" s="632"/>
      <c r="I610" s="688"/>
      <c r="J610" s="689"/>
      <c r="U610" s="86"/>
      <c r="V610" s="67"/>
      <c r="W610" s="67"/>
      <c r="X610" s="67"/>
      <c r="Y610" s="67"/>
      <c r="Z610" s="70"/>
      <c r="AA610" s="97"/>
      <c r="AB610" s="97"/>
      <c r="AC610" s="98"/>
      <c r="AD610" s="117"/>
    </row>
    <row r="611" spans="1:30" ht="14.25" customHeight="1">
      <c r="A611" s="632"/>
      <c r="B611" s="632"/>
      <c r="C611" s="632"/>
      <c r="D611" s="679"/>
      <c r="E611" s="653"/>
      <c r="F611" s="50"/>
      <c r="G611" s="632"/>
      <c r="H611" s="632"/>
      <c r="I611" s="688"/>
      <c r="J611" s="689"/>
      <c r="U611" s="86"/>
      <c r="V611" s="67"/>
      <c r="W611" s="67"/>
      <c r="X611" s="67"/>
      <c r="Y611" s="67"/>
      <c r="Z611" s="70"/>
      <c r="AA611" s="97"/>
      <c r="AB611" s="97"/>
      <c r="AC611" s="98"/>
      <c r="AD611" s="117"/>
    </row>
    <row r="612" spans="1:30" ht="14.25" customHeight="1">
      <c r="A612" s="632"/>
      <c r="B612" s="632"/>
      <c r="C612" s="632"/>
      <c r="D612" s="679"/>
      <c r="E612" s="653"/>
      <c r="F612" s="50"/>
      <c r="G612" s="632"/>
      <c r="H612" s="632"/>
      <c r="I612" s="688"/>
      <c r="J612" s="689"/>
      <c r="U612" s="86"/>
      <c r="V612" s="67"/>
      <c r="W612" s="67"/>
      <c r="X612" s="67"/>
      <c r="Y612" s="67"/>
      <c r="Z612" s="70"/>
      <c r="AA612" s="97"/>
      <c r="AB612" s="97"/>
      <c r="AC612" s="98"/>
      <c r="AD612" s="117"/>
    </row>
    <row r="613" spans="1:30" ht="14.25" customHeight="1">
      <c r="A613" s="632"/>
      <c r="B613" s="632"/>
      <c r="C613" s="632"/>
      <c r="D613" s="679"/>
      <c r="E613" s="653"/>
      <c r="F613" s="50"/>
      <c r="G613" s="632"/>
      <c r="H613" s="632"/>
      <c r="I613" s="688"/>
      <c r="J613" s="689"/>
      <c r="U613" s="86"/>
      <c r="V613" s="67"/>
      <c r="W613" s="67"/>
      <c r="X613" s="67"/>
      <c r="Y613" s="67"/>
      <c r="Z613" s="70"/>
      <c r="AA613" s="97"/>
      <c r="AB613" s="97"/>
      <c r="AC613" s="98"/>
      <c r="AD613" s="117"/>
    </row>
    <row r="614" spans="1:30" ht="14.25" customHeight="1">
      <c r="A614" s="632"/>
      <c r="B614" s="632"/>
      <c r="C614" s="632"/>
      <c r="D614" s="679"/>
      <c r="E614" s="653"/>
      <c r="F614" s="50"/>
      <c r="G614" s="632"/>
      <c r="H614" s="632"/>
      <c r="I614" s="688"/>
      <c r="J614" s="689"/>
      <c r="U614" s="86"/>
      <c r="V614" s="67"/>
      <c r="W614" s="67"/>
      <c r="X614" s="67"/>
      <c r="Y614" s="67"/>
      <c r="Z614" s="70"/>
      <c r="AA614" s="97"/>
      <c r="AB614" s="97"/>
      <c r="AC614" s="98"/>
      <c r="AD614" s="117"/>
    </row>
    <row r="615" spans="1:30" ht="14.25" customHeight="1">
      <c r="A615" s="632"/>
      <c r="B615" s="632"/>
      <c r="C615" s="632"/>
      <c r="D615" s="679"/>
      <c r="E615" s="653"/>
      <c r="F615" s="50"/>
      <c r="G615" s="632"/>
      <c r="H615" s="632"/>
      <c r="I615" s="688"/>
      <c r="J615" s="689"/>
      <c r="U615" s="86"/>
      <c r="V615" s="67"/>
      <c r="W615" s="67"/>
      <c r="X615" s="67"/>
      <c r="Y615" s="67"/>
      <c r="Z615" s="70"/>
      <c r="AA615" s="97"/>
      <c r="AB615" s="97"/>
      <c r="AC615" s="98"/>
      <c r="AD615" s="117"/>
    </row>
    <row r="616" spans="7:30" ht="14.25" customHeight="1">
      <c r="G616" s="632" t="s">
        <v>13</v>
      </c>
      <c r="H616" s="632"/>
      <c r="I616" s="688">
        <f>SUM(I610:J615)</f>
        <v>0</v>
      </c>
      <c r="J616" s="689"/>
      <c r="U616" s="86"/>
      <c r="V616" s="67"/>
      <c r="W616" s="67"/>
      <c r="X616" s="67"/>
      <c r="Y616" s="67"/>
      <c r="Z616" s="67"/>
      <c r="AA616" s="97"/>
      <c r="AB616" s="97"/>
      <c r="AC616" s="98"/>
      <c r="AD616" s="117"/>
    </row>
    <row r="617" spans="7:30" ht="5.25" customHeight="1">
      <c r="G617" s="51"/>
      <c r="H617" s="51"/>
      <c r="I617" s="42"/>
      <c r="J617" s="84"/>
      <c r="U617" s="86"/>
      <c r="V617" s="67"/>
      <c r="W617" s="67"/>
      <c r="X617" s="67"/>
      <c r="Y617" s="67"/>
      <c r="Z617" s="67"/>
      <c r="AA617" s="78"/>
      <c r="AB617" s="78"/>
      <c r="AC617" s="98"/>
      <c r="AD617" s="117"/>
    </row>
    <row r="618" spans="1:30" ht="18">
      <c r="A618" s="81" t="s">
        <v>31</v>
      </c>
      <c r="B618" s="82"/>
      <c r="G618" s="51"/>
      <c r="H618" s="51"/>
      <c r="I618" s="42"/>
      <c r="J618" s="84"/>
      <c r="U618" s="88"/>
      <c r="V618" s="71"/>
      <c r="W618" s="67"/>
      <c r="X618" s="67"/>
      <c r="Y618" s="67"/>
      <c r="Z618" s="67"/>
      <c r="AA618" s="78"/>
      <c r="AB618" s="78"/>
      <c r="AC618" s="98"/>
      <c r="AD618" s="117"/>
    </row>
    <row r="619" spans="1:30" ht="14.25" customHeight="1">
      <c r="A619" s="643" t="s">
        <v>27</v>
      </c>
      <c r="B619" s="643"/>
      <c r="C619" s="52" t="s">
        <v>32</v>
      </c>
      <c r="D619" s="52" t="s">
        <v>33</v>
      </c>
      <c r="E619" s="643" t="s">
        <v>34</v>
      </c>
      <c r="F619" s="643"/>
      <c r="G619" s="643" t="s">
        <v>35</v>
      </c>
      <c r="H619" s="643"/>
      <c r="I619" s="676" t="s">
        <v>11</v>
      </c>
      <c r="J619" s="676"/>
      <c r="U619" s="86"/>
      <c r="V619" s="67"/>
      <c r="W619" s="70"/>
      <c r="X619" s="70"/>
      <c r="Y619" s="67"/>
      <c r="Z619" s="67"/>
      <c r="AA619" s="97"/>
      <c r="AB619" s="97"/>
      <c r="AC619" s="98"/>
      <c r="AD619" s="117"/>
    </row>
    <row r="620" spans="1:30" ht="14.25" customHeight="1">
      <c r="A620" s="632" t="str">
        <f>EQUIPO!B8</f>
        <v>Camioneta</v>
      </c>
      <c r="B620" s="632"/>
      <c r="C620" s="5" t="str">
        <f>EQUIPO!C8</f>
        <v>HORA</v>
      </c>
      <c r="D620" s="5"/>
      <c r="E620" s="632"/>
      <c r="F620" s="632"/>
      <c r="G620" s="632">
        <f>EQUIPO!D8</f>
        <v>12000</v>
      </c>
      <c r="H620" s="632"/>
      <c r="I620" s="668">
        <f>G620*4</f>
        <v>48000</v>
      </c>
      <c r="J620" s="668"/>
      <c r="U620" s="86"/>
      <c r="V620" s="67"/>
      <c r="W620" s="67"/>
      <c r="X620" s="67"/>
      <c r="Y620" s="67"/>
      <c r="Z620" s="67"/>
      <c r="AA620" s="97"/>
      <c r="AB620" s="97"/>
      <c r="AC620" s="98"/>
      <c r="AD620" s="117"/>
    </row>
    <row r="621" spans="1:30" ht="14.25" customHeight="1">
      <c r="A621" s="632"/>
      <c r="B621" s="632"/>
      <c r="C621" s="5"/>
      <c r="D621" s="5"/>
      <c r="E621" s="632"/>
      <c r="F621" s="632"/>
      <c r="G621" s="632"/>
      <c r="H621" s="632"/>
      <c r="I621" s="668"/>
      <c r="J621" s="668"/>
      <c r="U621" s="86"/>
      <c r="V621" s="67"/>
      <c r="W621" s="67"/>
      <c r="X621" s="67"/>
      <c r="Y621" s="67"/>
      <c r="Z621" s="67"/>
      <c r="AA621" s="97"/>
      <c r="AB621" s="97"/>
      <c r="AC621" s="98"/>
      <c r="AD621" s="117"/>
    </row>
    <row r="622" spans="1:30" ht="14.25" customHeight="1">
      <c r="A622" s="632"/>
      <c r="B622" s="632"/>
      <c r="C622" s="5"/>
      <c r="D622" s="5"/>
      <c r="E622" s="632"/>
      <c r="F622" s="632"/>
      <c r="G622" s="632"/>
      <c r="H622" s="632"/>
      <c r="I622" s="668"/>
      <c r="J622" s="668"/>
      <c r="U622" s="86"/>
      <c r="V622" s="67"/>
      <c r="W622" s="67"/>
      <c r="X622" s="67"/>
      <c r="Y622" s="67"/>
      <c r="Z622" s="67"/>
      <c r="AA622" s="97"/>
      <c r="AB622" s="97"/>
      <c r="AC622" s="98"/>
      <c r="AD622" s="117"/>
    </row>
    <row r="623" spans="1:30" ht="14.25" customHeight="1">
      <c r="A623" s="83"/>
      <c r="B623" s="51"/>
      <c r="E623" s="51"/>
      <c r="F623" s="51"/>
      <c r="G623" s="632" t="s">
        <v>13</v>
      </c>
      <c r="H623" s="632"/>
      <c r="I623" s="668">
        <f>SUM(I620:J622)</f>
        <v>48000</v>
      </c>
      <c r="J623" s="668"/>
      <c r="U623" s="85"/>
      <c r="V623" s="70"/>
      <c r="W623" s="67"/>
      <c r="X623" s="67"/>
      <c r="Y623" s="70"/>
      <c r="Z623" s="70"/>
      <c r="AA623" s="97"/>
      <c r="AB623" s="97"/>
      <c r="AC623" s="98"/>
      <c r="AD623" s="117"/>
    </row>
    <row r="624" spans="1:30" ht="6.75" customHeight="1">
      <c r="A624" s="83"/>
      <c r="B624" s="51"/>
      <c r="E624" s="51"/>
      <c r="F624" s="51"/>
      <c r="G624" s="51"/>
      <c r="H624" s="51"/>
      <c r="I624" s="42"/>
      <c r="J624" s="84"/>
      <c r="U624" s="85"/>
      <c r="V624" s="70"/>
      <c r="W624" s="67"/>
      <c r="X624" s="67"/>
      <c r="Y624" s="70"/>
      <c r="Z624" s="70"/>
      <c r="AA624" s="78"/>
      <c r="AB624" s="78"/>
      <c r="AC624" s="99"/>
      <c r="AD624" s="80"/>
    </row>
    <row r="625" spans="1:30" ht="18">
      <c r="A625" s="81" t="s">
        <v>36</v>
      </c>
      <c r="U625" s="88"/>
      <c r="V625" s="67"/>
      <c r="W625" s="67"/>
      <c r="X625" s="67"/>
      <c r="Y625" s="67"/>
      <c r="Z625" s="67"/>
      <c r="AA625" s="97"/>
      <c r="AB625" s="97"/>
      <c r="AC625" s="67"/>
      <c r="AD625" s="116"/>
    </row>
    <row r="626" spans="1:30" ht="32.25" customHeight="1">
      <c r="A626" s="635" t="s">
        <v>37</v>
      </c>
      <c r="B626" s="636"/>
      <c r="C626" s="636"/>
      <c r="D626" s="636"/>
      <c r="E626" s="636"/>
      <c r="F626" s="637"/>
      <c r="G626" s="724" t="s">
        <v>44</v>
      </c>
      <c r="H626" s="725"/>
      <c r="I626" s="735" t="s">
        <v>11</v>
      </c>
      <c r="J626" s="736"/>
      <c r="U626" s="86"/>
      <c r="V626" s="67"/>
      <c r="W626" s="67"/>
      <c r="X626" s="67"/>
      <c r="Y626" s="67"/>
      <c r="Z626" s="67"/>
      <c r="AA626" s="108"/>
      <c r="AB626" s="108"/>
      <c r="AC626" s="98"/>
      <c r="AD626" s="117"/>
    </row>
    <row r="627" spans="1:30" ht="14.25" customHeight="1">
      <c r="A627" s="652" t="s">
        <v>288</v>
      </c>
      <c r="B627" s="653"/>
      <c r="C627" s="653"/>
      <c r="D627" s="653"/>
      <c r="E627" s="653"/>
      <c r="F627" s="680"/>
      <c r="G627" s="820"/>
      <c r="H627" s="632"/>
      <c r="I627" s="668">
        <f>'CONTENIDO GENERAL'!J24</f>
        <v>45000</v>
      </c>
      <c r="J627" s="668"/>
      <c r="U627" s="86"/>
      <c r="V627" s="67"/>
      <c r="W627" s="67"/>
      <c r="X627" s="67"/>
      <c r="Y627" s="67"/>
      <c r="Z627" s="67"/>
      <c r="AA627" s="97"/>
      <c r="AB627" s="97"/>
      <c r="AC627" s="98"/>
      <c r="AD627" s="117"/>
    </row>
    <row r="628" spans="1:30" ht="14.25" customHeight="1">
      <c r="A628" s="1"/>
      <c r="B628" s="4"/>
      <c r="C628" s="4"/>
      <c r="D628" s="4"/>
      <c r="E628" s="4"/>
      <c r="F628" s="96"/>
      <c r="G628" s="50"/>
      <c r="H628" s="50"/>
      <c r="I628" s="133"/>
      <c r="J628" s="133"/>
      <c r="U628" s="86"/>
      <c r="V628" s="67"/>
      <c r="W628" s="67"/>
      <c r="X628" s="67"/>
      <c r="Y628" s="67"/>
      <c r="Z628" s="67"/>
      <c r="AA628" s="97"/>
      <c r="AB628" s="97"/>
      <c r="AC628" s="98"/>
      <c r="AD628" s="117"/>
    </row>
    <row r="629" spans="1:30" ht="14.25" customHeight="1">
      <c r="A629" s="679"/>
      <c r="B629" s="653"/>
      <c r="C629" s="653"/>
      <c r="D629" s="653"/>
      <c r="E629" s="653"/>
      <c r="F629" s="680"/>
      <c r="G629" s="632"/>
      <c r="H629" s="632"/>
      <c r="I629" s="668"/>
      <c r="J629" s="668"/>
      <c r="U629" s="86"/>
      <c r="V629" s="67"/>
      <c r="W629" s="67"/>
      <c r="X629" s="67"/>
      <c r="Y629" s="67"/>
      <c r="Z629" s="67"/>
      <c r="AA629" s="97"/>
      <c r="AB629" s="97"/>
      <c r="AC629" s="98"/>
      <c r="AD629" s="117"/>
    </row>
    <row r="630" spans="1:30" ht="14.25" customHeight="1">
      <c r="A630" s="640"/>
      <c r="B630" s="641"/>
      <c r="E630" s="641"/>
      <c r="F630" s="641"/>
      <c r="G630" s="632" t="s">
        <v>13</v>
      </c>
      <c r="H630" s="632"/>
      <c r="I630" s="668">
        <f>SUM(I627:J629)</f>
        <v>45000</v>
      </c>
      <c r="J630" s="668"/>
      <c r="U630" s="86"/>
      <c r="V630" s="67"/>
      <c r="W630" s="67"/>
      <c r="X630" s="67"/>
      <c r="Y630" s="67"/>
      <c r="Z630" s="67"/>
      <c r="AA630" s="97"/>
      <c r="AB630" s="97"/>
      <c r="AC630" s="98"/>
      <c r="AD630" s="117"/>
    </row>
    <row r="631" spans="7:30" ht="6.75" customHeight="1">
      <c r="G631" s="678"/>
      <c r="H631" s="678"/>
      <c r="I631" s="726"/>
      <c r="J631" s="727"/>
      <c r="U631" s="86"/>
      <c r="V631" s="67"/>
      <c r="W631" s="67"/>
      <c r="X631" s="67"/>
      <c r="Y631" s="67"/>
      <c r="Z631" s="67"/>
      <c r="AA631" s="97"/>
      <c r="AB631" s="97"/>
      <c r="AC631" s="98"/>
      <c r="AD631" s="117"/>
    </row>
    <row r="632" spans="1:30" ht="18">
      <c r="A632" s="81" t="s">
        <v>39</v>
      </c>
      <c r="G632" s="51"/>
      <c r="H632" s="51"/>
      <c r="I632" s="42"/>
      <c r="J632" s="84"/>
      <c r="U632" s="88"/>
      <c r="V632" s="67"/>
      <c r="W632" s="67"/>
      <c r="X632" s="67"/>
      <c r="Y632" s="67"/>
      <c r="Z632" s="67"/>
      <c r="AA632" s="78"/>
      <c r="AB632" s="78"/>
      <c r="AC632" s="98"/>
      <c r="AD632" s="117"/>
    </row>
    <row r="633" spans="1:30" ht="15.75">
      <c r="A633" s="642" t="s">
        <v>26</v>
      </c>
      <c r="B633" s="642"/>
      <c r="C633" s="642"/>
      <c r="D633" s="642"/>
      <c r="E633" s="642"/>
      <c r="F633" s="642"/>
      <c r="G633" s="642" t="s">
        <v>40</v>
      </c>
      <c r="H633" s="642"/>
      <c r="I633" s="656" t="s">
        <v>11</v>
      </c>
      <c r="J633" s="656"/>
      <c r="U633" s="86"/>
      <c r="V633" s="67"/>
      <c r="W633" s="67"/>
      <c r="X633" s="67"/>
      <c r="Y633" s="67"/>
      <c r="Z633" s="67"/>
      <c r="AA633" s="97"/>
      <c r="AB633" s="97"/>
      <c r="AC633" s="67"/>
      <c r="AD633" s="116"/>
    </row>
    <row r="634" spans="1:30" ht="14.25" customHeight="1">
      <c r="A634" s="648" t="s">
        <v>149</v>
      </c>
      <c r="B634" s="648"/>
      <c r="C634" s="648"/>
      <c r="D634" s="648"/>
      <c r="E634" s="648"/>
      <c r="F634" s="692"/>
      <c r="G634" s="720">
        <f>$G$47</f>
        <v>0.25</v>
      </c>
      <c r="H634" s="720"/>
      <c r="I634" s="721">
        <f>(I630+I623+I616+I606)*G634</f>
        <v>41312.5</v>
      </c>
      <c r="J634" s="721"/>
      <c r="U634" s="86"/>
      <c r="V634" s="67"/>
      <c r="W634" s="67"/>
      <c r="X634" s="67"/>
      <c r="Y634" s="67"/>
      <c r="Z634" s="67"/>
      <c r="AA634" s="97"/>
      <c r="AB634" s="97"/>
      <c r="AC634" s="67"/>
      <c r="AD634" s="116"/>
    </row>
    <row r="635" spans="1:30" ht="14.25" customHeight="1">
      <c r="A635" s="659"/>
      <c r="B635" s="660"/>
      <c r="C635" s="660"/>
      <c r="D635" s="660"/>
      <c r="E635" s="660"/>
      <c r="F635" s="660"/>
      <c r="G635" s="632" t="s">
        <v>13</v>
      </c>
      <c r="H635" s="632"/>
      <c r="I635" s="668">
        <f>I634</f>
        <v>41312.5</v>
      </c>
      <c r="J635" s="668"/>
      <c r="U635" s="86"/>
      <c r="V635" s="67"/>
      <c r="W635" s="67"/>
      <c r="X635" s="67"/>
      <c r="Y635" s="67"/>
      <c r="Z635" s="67"/>
      <c r="AA635" s="97"/>
      <c r="AB635" s="97"/>
      <c r="AC635" s="67"/>
      <c r="AD635" s="116"/>
    </row>
    <row r="636" spans="1:30" ht="14.25" customHeight="1">
      <c r="A636" s="659"/>
      <c r="B636" s="660"/>
      <c r="C636" s="660"/>
      <c r="D636" s="660"/>
      <c r="E636" s="660"/>
      <c r="F636" s="660"/>
      <c r="G636" s="665"/>
      <c r="H636" s="665"/>
      <c r="I636" s="666"/>
      <c r="J636" s="667"/>
      <c r="U636" s="86"/>
      <c r="V636" s="67"/>
      <c r="W636" s="67"/>
      <c r="X636" s="67"/>
      <c r="Y636" s="67"/>
      <c r="Z636" s="67"/>
      <c r="AA636" s="97"/>
      <c r="AB636" s="97"/>
      <c r="AC636" s="67"/>
      <c r="AD636" s="116"/>
    </row>
    <row r="637" spans="1:30" ht="14.25" customHeight="1">
      <c r="A637" s="632" t="s">
        <v>150</v>
      </c>
      <c r="B637" s="632"/>
      <c r="C637" s="632"/>
      <c r="D637" s="632"/>
      <c r="E637" s="632"/>
      <c r="F637" s="632"/>
      <c r="G637" s="632"/>
      <c r="H637" s="632"/>
      <c r="I637" s="668">
        <v>116191.40625</v>
      </c>
      <c r="J637" s="668"/>
      <c r="U637" s="86"/>
      <c r="V637" s="67"/>
      <c r="W637" s="67"/>
      <c r="X637" s="67"/>
      <c r="Y637" s="67"/>
      <c r="Z637" s="67"/>
      <c r="AA637" s="97"/>
      <c r="AB637" s="97"/>
      <c r="AC637" s="67"/>
      <c r="AD637" s="116"/>
    </row>
    <row r="638" spans="1:30" ht="20.25">
      <c r="A638" s="710" t="s">
        <v>16</v>
      </c>
      <c r="B638" s="711"/>
      <c r="C638" s="711"/>
      <c r="D638" s="711"/>
      <c r="E638" s="711"/>
      <c r="F638" s="711"/>
      <c r="G638" s="711"/>
      <c r="H638" s="711"/>
      <c r="I638" s="711"/>
      <c r="J638" s="718"/>
      <c r="U638" s="114"/>
      <c r="V638" s="100"/>
      <c r="W638" s="100"/>
      <c r="X638" s="100"/>
      <c r="Y638" s="100"/>
      <c r="Z638" s="100"/>
      <c r="AA638" s="104"/>
      <c r="AB638" s="104"/>
      <c r="AC638" s="100"/>
      <c r="AD638" s="115"/>
    </row>
    <row r="639" spans="1:40" s="6" customFormat="1" ht="8.25" customHeight="1">
      <c r="A639" s="75"/>
      <c r="B639" s="11"/>
      <c r="C639" s="11"/>
      <c r="D639" s="11"/>
      <c r="E639" s="11"/>
      <c r="F639" s="11"/>
      <c r="G639" s="11"/>
      <c r="H639" s="11"/>
      <c r="I639" s="72"/>
      <c r="J639" s="89"/>
      <c r="U639" s="62"/>
      <c r="V639" s="68"/>
      <c r="W639" s="68"/>
      <c r="X639" s="68"/>
      <c r="Y639" s="68"/>
      <c r="Z639" s="68"/>
      <c r="AA639" s="105"/>
      <c r="AB639" s="105"/>
      <c r="AC639" s="68"/>
      <c r="AD639" s="63"/>
      <c r="AE639" s="68"/>
      <c r="AF639" s="68"/>
      <c r="AG639" s="68"/>
      <c r="AH639" s="68"/>
      <c r="AI639" s="68"/>
      <c r="AJ639" s="68"/>
      <c r="AK639" s="68"/>
      <c r="AL639" s="68"/>
      <c r="AM639" s="68"/>
      <c r="AN639" s="68"/>
    </row>
    <row r="640" spans="1:40" ht="14.25" customHeight="1">
      <c r="A640" s="691" t="s">
        <v>4</v>
      </c>
      <c r="B640" s="691"/>
      <c r="C640" s="632" t="str">
        <f>$C$3</f>
        <v>READECUACIÓN SEDE SERVICIOS GENERALES</v>
      </c>
      <c r="D640" s="632"/>
      <c r="E640" s="632"/>
      <c r="F640" s="632"/>
      <c r="G640" s="632"/>
      <c r="H640" s="632"/>
      <c r="I640" s="632"/>
      <c r="J640" s="632"/>
      <c r="U640" s="86"/>
      <c r="V640" s="67"/>
      <c r="W640" s="67"/>
      <c r="X640" s="67"/>
      <c r="Y640" s="67"/>
      <c r="Z640" s="67"/>
      <c r="AA640" s="97"/>
      <c r="AB640" s="97"/>
      <c r="AC640" s="67"/>
      <c r="AD640" s="116"/>
      <c r="AE640" s="660"/>
      <c r="AF640" s="660"/>
      <c r="AG640" s="660"/>
      <c r="AH640" s="660"/>
      <c r="AI640" s="660"/>
      <c r="AJ640" s="660"/>
      <c r="AK640" s="660"/>
      <c r="AL640" s="660"/>
      <c r="AM640" s="660"/>
      <c r="AN640" s="660"/>
    </row>
    <row r="641" spans="1:40" ht="14.25" customHeight="1">
      <c r="A641" s="691" t="s">
        <v>5</v>
      </c>
      <c r="B641" s="691"/>
      <c r="C641" s="632" t="str">
        <f>$C$4</f>
        <v>UNIVERSIDAD DEL CAUCA -SERVICIOS GENERALES</v>
      </c>
      <c r="D641" s="632"/>
      <c r="E641" s="632"/>
      <c r="F641" s="632"/>
      <c r="G641" s="632"/>
      <c r="H641" s="632"/>
      <c r="I641" s="632"/>
      <c r="J641" s="632"/>
      <c r="U641" s="86"/>
      <c r="V641" s="67"/>
      <c r="W641" s="67"/>
      <c r="X641" s="67"/>
      <c r="Y641" s="67"/>
      <c r="Z641" s="67"/>
      <c r="AA641" s="97"/>
      <c r="AB641" s="97"/>
      <c r="AC641" s="67"/>
      <c r="AD641" s="116"/>
      <c r="AE641" s="660"/>
      <c r="AF641" s="660"/>
      <c r="AG641" s="660"/>
      <c r="AH641" s="660"/>
      <c r="AI641" s="660"/>
      <c r="AJ641" s="660"/>
      <c r="AK641" s="660"/>
      <c r="AL641" s="660"/>
      <c r="AM641" s="660"/>
      <c r="AN641" s="660"/>
    </row>
    <row r="642" spans="1:40" ht="14.25" customHeight="1">
      <c r="A642" s="691" t="s">
        <v>17</v>
      </c>
      <c r="B642" s="691"/>
      <c r="C642" s="632" t="str">
        <f>$C$5</f>
        <v>UNIVERSIDAD DEL CAUCA</v>
      </c>
      <c r="D642" s="632"/>
      <c r="E642" s="632"/>
      <c r="F642" s="632"/>
      <c r="G642" s="632"/>
      <c r="H642" s="632"/>
      <c r="I642" s="632"/>
      <c r="J642" s="632"/>
      <c r="U642" s="86"/>
      <c r="V642" s="67"/>
      <c r="W642" s="67"/>
      <c r="X642" s="67"/>
      <c r="Y642" s="67"/>
      <c r="Z642" s="67"/>
      <c r="AA642" s="97"/>
      <c r="AB642" s="97"/>
      <c r="AC642" s="67"/>
      <c r="AD642" s="116"/>
      <c r="AE642" s="660"/>
      <c r="AF642" s="660"/>
      <c r="AG642" s="660"/>
      <c r="AH642" s="660"/>
      <c r="AI642" s="660"/>
      <c r="AJ642" s="660"/>
      <c r="AK642" s="660"/>
      <c r="AL642" s="660"/>
      <c r="AM642" s="660"/>
      <c r="AN642" s="660"/>
    </row>
    <row r="643" spans="1:40" ht="14.25" customHeight="1">
      <c r="A643" s="677" t="s">
        <v>18</v>
      </c>
      <c r="B643" s="651"/>
      <c r="C643" s="679" t="str">
        <f>$C$6</f>
        <v>ING. JOHN JAIRO LEDEZMA SOLANO</v>
      </c>
      <c r="D643" s="653"/>
      <c r="E643" s="653"/>
      <c r="F643" s="653"/>
      <c r="G643" s="653"/>
      <c r="H643" s="653"/>
      <c r="I643" s="653"/>
      <c r="J643" s="680"/>
      <c r="U643" s="86"/>
      <c r="V643" s="67"/>
      <c r="W643" s="67"/>
      <c r="X643" s="67"/>
      <c r="Y643" s="67"/>
      <c r="Z643" s="67"/>
      <c r="AA643" s="97"/>
      <c r="AB643" s="97"/>
      <c r="AC643" s="67"/>
      <c r="AD643" s="116"/>
      <c r="AE643" s="660"/>
      <c r="AF643" s="660"/>
      <c r="AG643" s="660"/>
      <c r="AH643" s="660"/>
      <c r="AI643" s="660"/>
      <c r="AJ643" s="660"/>
      <c r="AK643" s="660"/>
      <c r="AL643" s="660"/>
      <c r="AM643" s="660"/>
      <c r="AN643" s="660"/>
    </row>
    <row r="644" spans="1:40" ht="14.25" customHeight="1">
      <c r="A644" s="691" t="s">
        <v>6</v>
      </c>
      <c r="B644" s="691"/>
      <c r="C644" s="713" t="str">
        <f>$C$7</f>
        <v>FEBRERO DE 2011</v>
      </c>
      <c r="D644" s="714"/>
      <c r="E644" s="714"/>
      <c r="F644" s="712" t="str">
        <f>$F$7</f>
        <v>MP 19202-128892 CAU</v>
      </c>
      <c r="G644" s="712"/>
      <c r="H644" s="712"/>
      <c r="I644" s="712"/>
      <c r="J644" s="712"/>
      <c r="U644" s="86"/>
      <c r="V644" s="67"/>
      <c r="W644" s="67"/>
      <c r="X644" s="67"/>
      <c r="Y644" s="67"/>
      <c r="Z644" s="67"/>
      <c r="AA644" s="97"/>
      <c r="AB644" s="97"/>
      <c r="AC644" s="67"/>
      <c r="AD644" s="116"/>
      <c r="AE644" s="660"/>
      <c r="AF644" s="660"/>
      <c r="AG644" s="780"/>
      <c r="AH644" s="780"/>
      <c r="AI644" s="780"/>
      <c r="AJ644" s="780"/>
      <c r="AK644" s="780"/>
      <c r="AL644" s="780"/>
      <c r="AM644" s="780"/>
      <c r="AN644" s="780"/>
    </row>
    <row r="645" spans="2:40" ht="4.5" customHeight="1">
      <c r="B645" s="77"/>
      <c r="C645" s="77"/>
      <c r="D645" s="77"/>
      <c r="E645" s="77"/>
      <c r="F645" s="77"/>
      <c r="G645" s="77"/>
      <c r="U645" s="86"/>
      <c r="V645" s="69"/>
      <c r="W645" s="69"/>
      <c r="X645" s="69"/>
      <c r="Y645" s="69"/>
      <c r="Z645" s="69"/>
      <c r="AA645" s="107"/>
      <c r="AB645" s="97"/>
      <c r="AC645" s="67"/>
      <c r="AD645" s="116"/>
      <c r="AE645" s="67"/>
      <c r="AF645" s="69"/>
      <c r="AG645" s="69"/>
      <c r="AH645" s="69"/>
      <c r="AI645" s="69"/>
      <c r="AJ645" s="69"/>
      <c r="AK645" s="69"/>
      <c r="AL645" s="67"/>
      <c r="AM645" s="67"/>
      <c r="AN645" s="67"/>
    </row>
    <row r="646" spans="1:40" ht="14.25" customHeight="1">
      <c r="A646" s="5" t="s">
        <v>9</v>
      </c>
      <c r="B646" s="722" t="s">
        <v>8</v>
      </c>
      <c r="C646" s="632" t="str">
        <f>'CONTENIDO GENERAL'!$B$11</f>
        <v>PRELIMINARES</v>
      </c>
      <c r="D646" s="632"/>
      <c r="E646" s="632"/>
      <c r="F646" s="722" t="s">
        <v>10</v>
      </c>
      <c r="G646" s="722" t="str">
        <f>'CONTENIDO GENERAL'!C25</f>
        <v>M³</v>
      </c>
      <c r="H646" s="705" t="s">
        <v>24</v>
      </c>
      <c r="I646" s="678"/>
      <c r="J646" s="706"/>
      <c r="U646" s="86"/>
      <c r="V646" s="67"/>
      <c r="W646" s="67"/>
      <c r="X646" s="67"/>
      <c r="Y646" s="67"/>
      <c r="Z646" s="67"/>
      <c r="AA646" s="97"/>
      <c r="AB646" s="97"/>
      <c r="AC646" s="67"/>
      <c r="AD646" s="116"/>
      <c r="AE646" s="67"/>
      <c r="AF646" s="660"/>
      <c r="AG646" s="660"/>
      <c r="AH646" s="660"/>
      <c r="AI646" s="660"/>
      <c r="AJ646" s="660"/>
      <c r="AK646" s="660"/>
      <c r="AL646" s="660"/>
      <c r="AM646" s="660"/>
      <c r="AN646" s="660"/>
    </row>
    <row r="647" spans="1:40" ht="14.25" customHeight="1">
      <c r="A647" s="64">
        <f>'CONTENIDO GENERAL'!$A$11</f>
        <v>1</v>
      </c>
      <c r="B647" s="723"/>
      <c r="C647" s="632"/>
      <c r="D647" s="632"/>
      <c r="E647" s="632"/>
      <c r="F647" s="723"/>
      <c r="G647" s="723"/>
      <c r="H647" s="1"/>
      <c r="I647" s="73" t="s">
        <v>25</v>
      </c>
      <c r="J647" s="74"/>
      <c r="U647" s="87"/>
      <c r="V647" s="67"/>
      <c r="W647" s="67"/>
      <c r="X647" s="67"/>
      <c r="Y647" s="67"/>
      <c r="Z647" s="67"/>
      <c r="AA647" s="97"/>
      <c r="AB647" s="78"/>
      <c r="AC647" s="70"/>
      <c r="AD647" s="61"/>
      <c r="AE647" s="97"/>
      <c r="AF647" s="660"/>
      <c r="AG647" s="660"/>
      <c r="AH647" s="660"/>
      <c r="AI647" s="660"/>
      <c r="AJ647" s="660"/>
      <c r="AK647" s="660"/>
      <c r="AL647" s="70"/>
      <c r="AM647" s="70"/>
      <c r="AN647" s="70"/>
    </row>
    <row r="648" spans="1:40" ht="14.25" customHeight="1">
      <c r="A648" s="5" t="s">
        <v>9</v>
      </c>
      <c r="B648" s="722" t="s">
        <v>7</v>
      </c>
      <c r="C648" s="748" t="str">
        <f>'CONTENIDO GENERAL'!B25</f>
        <v>EXCAVACION MATERIAL COMUN  INCLUYE RAICES ARBOL</v>
      </c>
      <c r="D648" s="749"/>
      <c r="E648" s="750"/>
      <c r="F648" s="679" t="s">
        <v>23</v>
      </c>
      <c r="G648" s="680"/>
      <c r="H648" s="705"/>
      <c r="I648" s="678"/>
      <c r="J648" s="706"/>
      <c r="U648" s="86"/>
      <c r="V648" s="67"/>
      <c r="W648" s="67"/>
      <c r="X648" s="67"/>
      <c r="Y648" s="67"/>
      <c r="Z648" s="67"/>
      <c r="AA648" s="97"/>
      <c r="AB648" s="97"/>
      <c r="AC648" s="67"/>
      <c r="AD648" s="116"/>
      <c r="AE648" s="67"/>
      <c r="AF648" s="660"/>
      <c r="AG648" s="782"/>
      <c r="AH648" s="782"/>
      <c r="AI648" s="782"/>
      <c r="AJ648" s="660"/>
      <c r="AK648" s="660"/>
      <c r="AL648" s="660"/>
      <c r="AM648" s="660"/>
      <c r="AN648" s="660"/>
    </row>
    <row r="649" spans="1:40" ht="14.25" customHeight="1">
      <c r="A649" s="65">
        <f>'CONTENIDO GENERAL'!A25</f>
        <v>1.1400000000000001</v>
      </c>
      <c r="B649" s="723"/>
      <c r="C649" s="751"/>
      <c r="D649" s="752"/>
      <c r="E649" s="753"/>
      <c r="F649" s="707"/>
      <c r="G649" s="708"/>
      <c r="H649" s="708"/>
      <c r="I649" s="708"/>
      <c r="J649" s="709"/>
      <c r="U649" s="87"/>
      <c r="V649" s="67"/>
      <c r="W649" s="67"/>
      <c r="X649" s="67"/>
      <c r="Y649" s="67"/>
      <c r="Z649" s="67"/>
      <c r="AA649" s="97"/>
      <c r="AB649" s="97"/>
      <c r="AC649" s="67"/>
      <c r="AD649" s="116"/>
      <c r="AE649" s="97"/>
      <c r="AF649" s="660"/>
      <c r="AG649" s="782"/>
      <c r="AH649" s="782"/>
      <c r="AI649" s="782"/>
      <c r="AJ649" s="815"/>
      <c r="AK649" s="815"/>
      <c r="AL649" s="815"/>
      <c r="AM649" s="815"/>
      <c r="AN649" s="815"/>
    </row>
    <row r="650" spans="21:40" ht="3.75" customHeight="1">
      <c r="U650" s="86"/>
      <c r="V650" s="67"/>
      <c r="W650" s="67"/>
      <c r="X650" s="67"/>
      <c r="Y650" s="67"/>
      <c r="Z650" s="67"/>
      <c r="AA650" s="97"/>
      <c r="AB650" s="97"/>
      <c r="AC650" s="67"/>
      <c r="AD650" s="116"/>
      <c r="AE650" s="67"/>
      <c r="AF650" s="67"/>
      <c r="AG650" s="67"/>
      <c r="AH650" s="67"/>
      <c r="AI650" s="67"/>
      <c r="AJ650" s="67"/>
      <c r="AK650" s="67"/>
      <c r="AL650" s="67"/>
      <c r="AM650" s="67"/>
      <c r="AN650" s="67"/>
    </row>
    <row r="651" spans="1:40" ht="18">
      <c r="A651" s="737" t="s">
        <v>28</v>
      </c>
      <c r="B651" s="738"/>
      <c r="U651" s="88"/>
      <c r="V651" s="71"/>
      <c r="W651" s="67"/>
      <c r="X651" s="67"/>
      <c r="Y651" s="67"/>
      <c r="Z651" s="67"/>
      <c r="AA651" s="97"/>
      <c r="AB651" s="97"/>
      <c r="AC651" s="67"/>
      <c r="AD651" s="116"/>
      <c r="AE651" s="781"/>
      <c r="AF651" s="781"/>
      <c r="AG651" s="67"/>
      <c r="AH651" s="67"/>
      <c r="AI651" s="67"/>
      <c r="AJ651" s="67"/>
      <c r="AK651" s="67"/>
      <c r="AL651" s="67"/>
      <c r="AM651" s="67"/>
      <c r="AN651" s="67"/>
    </row>
    <row r="652" spans="1:40" ht="33" customHeight="1">
      <c r="A652" s="643" t="s">
        <v>26</v>
      </c>
      <c r="B652" s="643"/>
      <c r="C652" s="643"/>
      <c r="D652" s="52" t="s">
        <v>29</v>
      </c>
      <c r="E652" s="724" t="s">
        <v>14</v>
      </c>
      <c r="F652" s="725"/>
      <c r="G652" s="724" t="s">
        <v>12</v>
      </c>
      <c r="H652" s="725"/>
      <c r="I652" s="635" t="s">
        <v>11</v>
      </c>
      <c r="J652" s="637"/>
      <c r="U652" s="86"/>
      <c r="V652" s="67"/>
      <c r="W652" s="67"/>
      <c r="X652" s="70"/>
      <c r="Y652" s="101"/>
      <c r="Z652" s="101"/>
      <c r="AA652" s="108"/>
      <c r="AB652" s="108"/>
      <c r="AC652" s="67"/>
      <c r="AD652" s="116"/>
      <c r="AE652" s="660"/>
      <c r="AF652" s="660"/>
      <c r="AG652" s="660"/>
      <c r="AH652" s="70"/>
      <c r="AI652" s="780"/>
      <c r="AJ652" s="780"/>
      <c r="AK652" s="780"/>
      <c r="AL652" s="780"/>
      <c r="AM652" s="660"/>
      <c r="AN652" s="660"/>
    </row>
    <row r="653" spans="1:40" ht="14.25" customHeight="1">
      <c r="A653" s="692" t="s">
        <v>81</v>
      </c>
      <c r="B653" s="696"/>
      <c r="C653" s="693"/>
      <c r="D653" s="53" t="s">
        <v>43</v>
      </c>
      <c r="E653" s="654"/>
      <c r="F653" s="655"/>
      <c r="G653" s="654"/>
      <c r="H653" s="655"/>
      <c r="I653" s="646">
        <f>I678*0.05</f>
        <v>360</v>
      </c>
      <c r="J653" s="647"/>
      <c r="U653" s="86"/>
      <c r="V653" s="67"/>
      <c r="W653" s="67"/>
      <c r="X653" s="66"/>
      <c r="Y653" s="101"/>
      <c r="Z653" s="101"/>
      <c r="AA653" s="108"/>
      <c r="AB653" s="108"/>
      <c r="AC653" s="67"/>
      <c r="AD653" s="116"/>
      <c r="AE653" s="784"/>
      <c r="AF653" s="784"/>
      <c r="AG653" s="784"/>
      <c r="AH653" s="66"/>
      <c r="AI653" s="780"/>
      <c r="AJ653" s="780"/>
      <c r="AK653" s="780"/>
      <c r="AL653" s="780"/>
      <c r="AM653" s="666"/>
      <c r="AN653" s="785"/>
    </row>
    <row r="654" spans="1:40" ht="14.25" customHeight="1">
      <c r="A654" s="648"/>
      <c r="B654" s="648"/>
      <c r="C654" s="648"/>
      <c r="D654" s="8"/>
      <c r="E654" s="692"/>
      <c r="F654" s="693"/>
      <c r="G654" s="648"/>
      <c r="H654" s="648"/>
      <c r="I654" s="646"/>
      <c r="J654" s="756"/>
      <c r="U654" s="86"/>
      <c r="V654" s="67"/>
      <c r="W654" s="67"/>
      <c r="X654" s="67"/>
      <c r="Y654" s="67"/>
      <c r="Z654" s="67"/>
      <c r="AA654" s="97"/>
      <c r="AB654" s="97"/>
      <c r="AC654" s="98"/>
      <c r="AD654" s="117"/>
      <c r="AE654" s="660"/>
      <c r="AF654" s="660"/>
      <c r="AG654" s="660"/>
      <c r="AH654" s="67"/>
      <c r="AI654" s="660"/>
      <c r="AJ654" s="660"/>
      <c r="AK654" s="660"/>
      <c r="AL654" s="660"/>
      <c r="AM654" s="779"/>
      <c r="AN654" s="779"/>
    </row>
    <row r="655" spans="7:40" ht="14.25" customHeight="1">
      <c r="G655" s="632" t="s">
        <v>13</v>
      </c>
      <c r="H655" s="632"/>
      <c r="I655" s="688">
        <f>SUM(I653:J654)</f>
        <v>360</v>
      </c>
      <c r="J655" s="689"/>
      <c r="U655" s="86"/>
      <c r="V655" s="67"/>
      <c r="W655" s="67"/>
      <c r="X655" s="67"/>
      <c r="Y655" s="67"/>
      <c r="Z655" s="67"/>
      <c r="AA655" s="97"/>
      <c r="AB655" s="97"/>
      <c r="AC655" s="98"/>
      <c r="AD655" s="117"/>
      <c r="AE655" s="67"/>
      <c r="AF655" s="67"/>
      <c r="AG655" s="67"/>
      <c r="AH655" s="67"/>
      <c r="AI655" s="67"/>
      <c r="AJ655" s="67"/>
      <c r="AK655" s="660"/>
      <c r="AL655" s="660"/>
      <c r="AM655" s="779"/>
      <c r="AN655" s="779"/>
    </row>
    <row r="656" spans="21:40" ht="6" customHeight="1">
      <c r="U656" s="86"/>
      <c r="V656" s="67"/>
      <c r="W656" s="67"/>
      <c r="X656" s="67"/>
      <c r="Y656" s="67"/>
      <c r="Z656" s="67"/>
      <c r="AA656" s="97"/>
      <c r="AB656" s="97"/>
      <c r="AC656" s="67"/>
      <c r="AD656" s="116"/>
      <c r="AE656" s="67"/>
      <c r="AF656" s="67"/>
      <c r="AG656" s="67"/>
      <c r="AH656" s="67"/>
      <c r="AI656" s="67"/>
      <c r="AJ656" s="67"/>
      <c r="AK656" s="67"/>
      <c r="AL656" s="67"/>
      <c r="AM656" s="67"/>
      <c r="AN656" s="67"/>
    </row>
    <row r="657" spans="1:40" ht="15.75" customHeight="1">
      <c r="A657" s="81" t="s">
        <v>30</v>
      </c>
      <c r="U657" s="88"/>
      <c r="V657" s="67"/>
      <c r="W657" s="67"/>
      <c r="X657" s="67"/>
      <c r="Y657" s="67"/>
      <c r="Z657" s="67"/>
      <c r="AA657" s="97"/>
      <c r="AB657" s="97"/>
      <c r="AC657" s="67"/>
      <c r="AD657" s="116"/>
      <c r="AE657" s="71"/>
      <c r="AF657" s="67"/>
      <c r="AG657" s="67"/>
      <c r="AH657" s="67"/>
      <c r="AI657" s="67"/>
      <c r="AJ657" s="67"/>
      <c r="AK657" s="67"/>
      <c r="AL657" s="67"/>
      <c r="AM657" s="67"/>
      <c r="AN657" s="67"/>
    </row>
    <row r="658" spans="1:40" ht="15.75" customHeight="1">
      <c r="A658" s="635" t="s">
        <v>26</v>
      </c>
      <c r="B658" s="636"/>
      <c r="C658" s="637"/>
      <c r="D658" s="724" t="s">
        <v>2</v>
      </c>
      <c r="E658" s="725"/>
      <c r="F658" s="3" t="s">
        <v>0</v>
      </c>
      <c r="G658" s="724" t="s">
        <v>15</v>
      </c>
      <c r="H658" s="725"/>
      <c r="I658" s="754" t="s">
        <v>11</v>
      </c>
      <c r="J658" s="755"/>
      <c r="U658" s="86"/>
      <c r="V658" s="67"/>
      <c r="W658" s="67"/>
      <c r="X658" s="101"/>
      <c r="Y658" s="101"/>
      <c r="Z658" s="66"/>
      <c r="AA658" s="108"/>
      <c r="AB658" s="108"/>
      <c r="AC658" s="67"/>
      <c r="AD658" s="116"/>
      <c r="AE658" s="660"/>
      <c r="AF658" s="660"/>
      <c r="AG658" s="660"/>
      <c r="AH658" s="780"/>
      <c r="AI658" s="780"/>
      <c r="AJ658" s="66"/>
      <c r="AK658" s="780"/>
      <c r="AL658" s="780"/>
      <c r="AM658" s="660"/>
      <c r="AN658" s="660"/>
    </row>
    <row r="659" spans="1:40" ht="14.25" customHeight="1">
      <c r="A659" s="632"/>
      <c r="B659" s="632"/>
      <c r="C659" s="632"/>
      <c r="D659" s="679"/>
      <c r="E659" s="653"/>
      <c r="F659" s="50"/>
      <c r="G659" s="632"/>
      <c r="H659" s="632"/>
      <c r="I659" s="688"/>
      <c r="J659" s="689"/>
      <c r="U659" s="86"/>
      <c r="V659" s="67"/>
      <c r="W659" s="67"/>
      <c r="X659" s="67"/>
      <c r="Y659" s="67"/>
      <c r="Z659" s="70"/>
      <c r="AA659" s="97"/>
      <c r="AB659" s="97"/>
      <c r="AC659" s="98"/>
      <c r="AD659" s="117"/>
      <c r="AE659" s="660"/>
      <c r="AF659" s="660"/>
      <c r="AG659" s="660"/>
      <c r="AH659" s="660"/>
      <c r="AI659" s="660"/>
      <c r="AJ659" s="70"/>
      <c r="AK659" s="660"/>
      <c r="AL659" s="660"/>
      <c r="AM659" s="779"/>
      <c r="AN659" s="779"/>
    </row>
    <row r="660" spans="1:40" ht="14.25" customHeight="1">
      <c r="A660" s="632"/>
      <c r="B660" s="632"/>
      <c r="C660" s="632"/>
      <c r="D660" s="679"/>
      <c r="E660" s="653"/>
      <c r="F660" s="50"/>
      <c r="G660" s="632"/>
      <c r="H660" s="632"/>
      <c r="I660" s="688"/>
      <c r="J660" s="689"/>
      <c r="U660" s="86"/>
      <c r="V660" s="67"/>
      <c r="W660" s="67"/>
      <c r="X660" s="67"/>
      <c r="Y660" s="67"/>
      <c r="Z660" s="70"/>
      <c r="AA660" s="97"/>
      <c r="AB660" s="97"/>
      <c r="AC660" s="98"/>
      <c r="AD660" s="117"/>
      <c r="AE660" s="660"/>
      <c r="AF660" s="660"/>
      <c r="AG660" s="660"/>
      <c r="AH660" s="660"/>
      <c r="AI660" s="660"/>
      <c r="AJ660" s="70"/>
      <c r="AK660" s="660"/>
      <c r="AL660" s="660"/>
      <c r="AM660" s="779"/>
      <c r="AN660" s="779"/>
    </row>
    <row r="661" spans="1:40" ht="14.25" customHeight="1">
      <c r="A661" s="632"/>
      <c r="B661" s="632"/>
      <c r="C661" s="632"/>
      <c r="D661" s="679"/>
      <c r="E661" s="653"/>
      <c r="F661" s="50"/>
      <c r="G661" s="632"/>
      <c r="H661" s="632"/>
      <c r="I661" s="688"/>
      <c r="J661" s="689"/>
      <c r="U661" s="86"/>
      <c r="V661" s="67"/>
      <c r="W661" s="67"/>
      <c r="X661" s="67"/>
      <c r="Y661" s="67"/>
      <c r="Z661" s="70"/>
      <c r="AA661" s="97"/>
      <c r="AB661" s="97"/>
      <c r="AC661" s="98"/>
      <c r="AD661" s="117"/>
      <c r="AE661" s="660"/>
      <c r="AF661" s="660"/>
      <c r="AG661" s="660"/>
      <c r="AH661" s="660"/>
      <c r="AI661" s="660"/>
      <c r="AJ661" s="70"/>
      <c r="AK661" s="660"/>
      <c r="AL661" s="660"/>
      <c r="AM661" s="779"/>
      <c r="AN661" s="779"/>
    </row>
    <row r="662" spans="1:40" ht="14.25" customHeight="1">
      <c r="A662" s="632"/>
      <c r="B662" s="632"/>
      <c r="C662" s="632"/>
      <c r="D662" s="679"/>
      <c r="E662" s="653"/>
      <c r="F662" s="50"/>
      <c r="G662" s="632"/>
      <c r="H662" s="632"/>
      <c r="I662" s="688"/>
      <c r="J662" s="689"/>
      <c r="U662" s="86"/>
      <c r="V662" s="67"/>
      <c r="W662" s="67"/>
      <c r="X662" s="67"/>
      <c r="Y662" s="67"/>
      <c r="Z662" s="70"/>
      <c r="AA662" s="97"/>
      <c r="AB662" s="97"/>
      <c r="AC662" s="98"/>
      <c r="AD662" s="117"/>
      <c r="AE662" s="660"/>
      <c r="AF662" s="660"/>
      <c r="AG662" s="660"/>
      <c r="AH662" s="660"/>
      <c r="AI662" s="660"/>
      <c r="AJ662" s="70"/>
      <c r="AK662" s="660"/>
      <c r="AL662" s="660"/>
      <c r="AM662" s="779"/>
      <c r="AN662" s="779"/>
    </row>
    <row r="663" spans="1:40" ht="14.25" customHeight="1">
      <c r="A663" s="632"/>
      <c r="B663" s="632"/>
      <c r="C663" s="632"/>
      <c r="D663" s="679"/>
      <c r="E663" s="653"/>
      <c r="F663" s="50"/>
      <c r="G663" s="632"/>
      <c r="H663" s="632"/>
      <c r="I663" s="688"/>
      <c r="J663" s="689"/>
      <c r="U663" s="86"/>
      <c r="V663" s="67"/>
      <c r="W663" s="67"/>
      <c r="X663" s="67"/>
      <c r="Y663" s="67"/>
      <c r="Z663" s="70"/>
      <c r="AA663" s="97"/>
      <c r="AB663" s="97"/>
      <c r="AC663" s="98"/>
      <c r="AD663" s="117"/>
      <c r="AE663" s="660"/>
      <c r="AF663" s="660"/>
      <c r="AG663" s="660"/>
      <c r="AH663" s="660"/>
      <c r="AI663" s="660"/>
      <c r="AJ663" s="70"/>
      <c r="AK663" s="660"/>
      <c r="AL663" s="660"/>
      <c r="AM663" s="779"/>
      <c r="AN663" s="779"/>
    </row>
    <row r="664" spans="1:40" ht="14.25" customHeight="1">
      <c r="A664" s="632"/>
      <c r="B664" s="632"/>
      <c r="C664" s="632"/>
      <c r="D664" s="679"/>
      <c r="E664" s="653"/>
      <c r="F664" s="50"/>
      <c r="G664" s="632"/>
      <c r="H664" s="632"/>
      <c r="I664" s="688"/>
      <c r="J664" s="689"/>
      <c r="U664" s="86"/>
      <c r="V664" s="67"/>
      <c r="W664" s="67"/>
      <c r="X664" s="67"/>
      <c r="Y664" s="67"/>
      <c r="Z664" s="70"/>
      <c r="AA664" s="97"/>
      <c r="AB664" s="97"/>
      <c r="AC664" s="98"/>
      <c r="AD664" s="117"/>
      <c r="AE664" s="660"/>
      <c r="AF664" s="660"/>
      <c r="AG664" s="660"/>
      <c r="AH664" s="660"/>
      <c r="AI664" s="660"/>
      <c r="AJ664" s="70"/>
      <c r="AK664" s="660"/>
      <c r="AL664" s="660"/>
      <c r="AM664" s="779"/>
      <c r="AN664" s="779"/>
    </row>
    <row r="665" spans="7:40" ht="14.25" customHeight="1">
      <c r="G665" s="632" t="s">
        <v>13</v>
      </c>
      <c r="H665" s="632"/>
      <c r="I665" s="688">
        <f>SUM(I659:J664)</f>
        <v>0</v>
      </c>
      <c r="J665" s="689"/>
      <c r="U665" s="86"/>
      <c r="V665" s="67"/>
      <c r="W665" s="67"/>
      <c r="X665" s="67"/>
      <c r="Y665" s="67"/>
      <c r="Z665" s="67"/>
      <c r="AA665" s="97"/>
      <c r="AB665" s="97"/>
      <c r="AC665" s="98"/>
      <c r="AD665" s="117"/>
      <c r="AE665" s="14"/>
      <c r="AF665" s="14"/>
      <c r="AG665" s="14"/>
      <c r="AH665" s="14"/>
      <c r="AI665" s="14"/>
      <c r="AJ665" s="14"/>
      <c r="AK665" s="660"/>
      <c r="AL665" s="660"/>
      <c r="AM665" s="779"/>
      <c r="AN665" s="779"/>
    </row>
    <row r="666" spans="7:40" ht="5.25" customHeight="1">
      <c r="G666" s="51"/>
      <c r="H666" s="51"/>
      <c r="I666" s="42"/>
      <c r="J666" s="84"/>
      <c r="U666" s="86"/>
      <c r="V666" s="67"/>
      <c r="W666" s="67"/>
      <c r="X666" s="67"/>
      <c r="Y666" s="67"/>
      <c r="Z666" s="67"/>
      <c r="AA666" s="78"/>
      <c r="AB666" s="78"/>
      <c r="AC666" s="98"/>
      <c r="AD666" s="117"/>
      <c r="AE666" s="14"/>
      <c r="AF666" s="14"/>
      <c r="AG666" s="14"/>
      <c r="AH666" s="14"/>
      <c r="AI666" s="14"/>
      <c r="AJ666" s="14"/>
      <c r="AK666" s="15"/>
      <c r="AL666" s="15"/>
      <c r="AM666" s="16"/>
      <c r="AN666" s="16"/>
    </row>
    <row r="667" spans="1:40" ht="18">
      <c r="A667" s="81" t="s">
        <v>31</v>
      </c>
      <c r="B667" s="82"/>
      <c r="G667" s="51"/>
      <c r="H667" s="51"/>
      <c r="I667" s="42"/>
      <c r="J667" s="84"/>
      <c r="U667" s="88"/>
      <c r="V667" s="71"/>
      <c r="W667" s="67"/>
      <c r="X667" s="67"/>
      <c r="Y667" s="67"/>
      <c r="Z667" s="67"/>
      <c r="AA667" s="78"/>
      <c r="AB667" s="78"/>
      <c r="AC667" s="98"/>
      <c r="AD667" s="117"/>
      <c r="AE667" s="71"/>
      <c r="AF667" s="71"/>
      <c r="AG667" s="67"/>
      <c r="AH667" s="67"/>
      <c r="AI667" s="67"/>
      <c r="AJ667" s="67"/>
      <c r="AK667" s="70"/>
      <c r="AL667" s="70"/>
      <c r="AM667" s="98"/>
      <c r="AN667" s="98"/>
    </row>
    <row r="668" spans="1:40" ht="14.25" customHeight="1">
      <c r="A668" s="643" t="s">
        <v>27</v>
      </c>
      <c r="B668" s="643"/>
      <c r="C668" s="52" t="s">
        <v>32</v>
      </c>
      <c r="D668" s="52" t="s">
        <v>33</v>
      </c>
      <c r="E668" s="643" t="s">
        <v>34</v>
      </c>
      <c r="F668" s="643"/>
      <c r="G668" s="643" t="s">
        <v>35</v>
      </c>
      <c r="H668" s="643"/>
      <c r="I668" s="676" t="s">
        <v>11</v>
      </c>
      <c r="J668" s="676"/>
      <c r="U668" s="86"/>
      <c r="V668" s="67"/>
      <c r="W668" s="70"/>
      <c r="X668" s="70"/>
      <c r="Y668" s="67"/>
      <c r="Z668" s="67"/>
      <c r="AA668" s="97"/>
      <c r="AB668" s="97"/>
      <c r="AC668" s="98"/>
      <c r="AD668" s="117"/>
      <c r="AE668" s="660"/>
      <c r="AF668" s="660"/>
      <c r="AG668" s="70"/>
      <c r="AH668" s="70"/>
      <c r="AI668" s="660"/>
      <c r="AJ668" s="660"/>
      <c r="AK668" s="660"/>
      <c r="AL668" s="660"/>
      <c r="AM668" s="786"/>
      <c r="AN668" s="786"/>
    </row>
    <row r="669" spans="1:40" ht="14.25" customHeight="1">
      <c r="A669" s="632"/>
      <c r="B669" s="632"/>
      <c r="C669" s="5"/>
      <c r="D669" s="5"/>
      <c r="E669" s="632"/>
      <c r="F669" s="632"/>
      <c r="G669" s="632"/>
      <c r="H669" s="632"/>
      <c r="I669" s="668"/>
      <c r="J669" s="668"/>
      <c r="U669" s="86"/>
      <c r="V669" s="67"/>
      <c r="W669" s="67"/>
      <c r="X669" s="67"/>
      <c r="Y669" s="67"/>
      <c r="Z669" s="67"/>
      <c r="AA669" s="97"/>
      <c r="AB669" s="97"/>
      <c r="AC669" s="98"/>
      <c r="AD669" s="117"/>
      <c r="AE669" s="660"/>
      <c r="AF669" s="660"/>
      <c r="AG669" s="67"/>
      <c r="AH669" s="67"/>
      <c r="AI669" s="660"/>
      <c r="AJ669" s="660"/>
      <c r="AK669" s="660"/>
      <c r="AL669" s="660"/>
      <c r="AM669" s="786"/>
      <c r="AN669" s="786"/>
    </row>
    <row r="670" spans="1:40" ht="14.25" customHeight="1">
      <c r="A670" s="632"/>
      <c r="B670" s="632"/>
      <c r="C670" s="5"/>
      <c r="D670" s="5"/>
      <c r="E670" s="632"/>
      <c r="F670" s="632"/>
      <c r="G670" s="632"/>
      <c r="H670" s="632"/>
      <c r="I670" s="668"/>
      <c r="J670" s="668"/>
      <c r="U670" s="86"/>
      <c r="V670" s="67"/>
      <c r="W670" s="67"/>
      <c r="X670" s="67"/>
      <c r="Y670" s="67"/>
      <c r="Z670" s="67"/>
      <c r="AA670" s="97"/>
      <c r="AB670" s="97"/>
      <c r="AC670" s="98"/>
      <c r="AD670" s="117"/>
      <c r="AE670" s="660"/>
      <c r="AF670" s="660"/>
      <c r="AG670" s="67"/>
      <c r="AH670" s="67"/>
      <c r="AI670" s="660"/>
      <c r="AJ670" s="660"/>
      <c r="AK670" s="660"/>
      <c r="AL670" s="660"/>
      <c r="AM670" s="786"/>
      <c r="AN670" s="786"/>
    </row>
    <row r="671" spans="1:40" ht="14.25" customHeight="1">
      <c r="A671" s="632"/>
      <c r="B671" s="632"/>
      <c r="C671" s="5"/>
      <c r="D671" s="5"/>
      <c r="E671" s="632"/>
      <c r="F671" s="632"/>
      <c r="G671" s="632"/>
      <c r="H671" s="632"/>
      <c r="I671" s="668"/>
      <c r="J671" s="668"/>
      <c r="U671" s="86"/>
      <c r="V671" s="67"/>
      <c r="W671" s="67"/>
      <c r="X671" s="67"/>
      <c r="Y671" s="67"/>
      <c r="Z671" s="67"/>
      <c r="AA671" s="97"/>
      <c r="AB671" s="97"/>
      <c r="AC671" s="98"/>
      <c r="AD671" s="117"/>
      <c r="AE671" s="660"/>
      <c r="AF671" s="660"/>
      <c r="AG671" s="67"/>
      <c r="AH671" s="67"/>
      <c r="AI671" s="660"/>
      <c r="AJ671" s="660"/>
      <c r="AK671" s="660"/>
      <c r="AL671" s="660"/>
      <c r="AM671" s="786"/>
      <c r="AN671" s="786"/>
    </row>
    <row r="672" spans="1:40" ht="14.25" customHeight="1">
      <c r="A672" s="83"/>
      <c r="B672" s="51"/>
      <c r="E672" s="51"/>
      <c r="F672" s="51"/>
      <c r="G672" s="632" t="s">
        <v>13</v>
      </c>
      <c r="H672" s="632"/>
      <c r="I672" s="668">
        <f>SUM(I669:J671)</f>
        <v>0</v>
      </c>
      <c r="J672" s="668"/>
      <c r="U672" s="85"/>
      <c r="V672" s="70"/>
      <c r="W672" s="67"/>
      <c r="X672" s="67"/>
      <c r="Y672" s="70"/>
      <c r="Z672" s="70"/>
      <c r="AA672" s="97"/>
      <c r="AB672" s="97"/>
      <c r="AC672" s="98"/>
      <c r="AD672" s="117"/>
      <c r="AE672" s="70"/>
      <c r="AF672" s="70"/>
      <c r="AG672" s="67"/>
      <c r="AH672" s="67"/>
      <c r="AI672" s="70"/>
      <c r="AJ672" s="70"/>
      <c r="AK672" s="660"/>
      <c r="AL672" s="660"/>
      <c r="AM672" s="786"/>
      <c r="AN672" s="786"/>
    </row>
    <row r="673" spans="1:40" ht="6.75" customHeight="1">
      <c r="A673" s="83"/>
      <c r="B673" s="51"/>
      <c r="E673" s="51"/>
      <c r="F673" s="51"/>
      <c r="G673" s="51"/>
      <c r="H673" s="51"/>
      <c r="I673" s="42"/>
      <c r="J673" s="84"/>
      <c r="U673" s="85"/>
      <c r="V673" s="70"/>
      <c r="W673" s="67"/>
      <c r="X673" s="67"/>
      <c r="Y673" s="70"/>
      <c r="Z673" s="70"/>
      <c r="AA673" s="78"/>
      <c r="AB673" s="78"/>
      <c r="AC673" s="99"/>
      <c r="AD673" s="80"/>
      <c r="AE673" s="70"/>
      <c r="AF673" s="70"/>
      <c r="AG673" s="67"/>
      <c r="AH673" s="67"/>
      <c r="AI673" s="70"/>
      <c r="AJ673" s="70"/>
      <c r="AK673" s="70"/>
      <c r="AL673" s="70"/>
      <c r="AM673" s="99"/>
      <c r="AN673" s="99"/>
    </row>
    <row r="674" spans="1:40" ht="18">
      <c r="A674" s="81" t="s">
        <v>36</v>
      </c>
      <c r="U674" s="88"/>
      <c r="V674" s="67"/>
      <c r="W674" s="67"/>
      <c r="X674" s="67"/>
      <c r="Y674" s="67"/>
      <c r="Z674" s="67"/>
      <c r="AA674" s="97"/>
      <c r="AB674" s="97"/>
      <c r="AC674" s="67"/>
      <c r="AD674" s="116"/>
      <c r="AE674" s="71"/>
      <c r="AF674" s="67"/>
      <c r="AG674" s="67"/>
      <c r="AH674" s="67"/>
      <c r="AI674" s="67"/>
      <c r="AJ674" s="67"/>
      <c r="AK674" s="67"/>
      <c r="AL674" s="67"/>
      <c r="AM674" s="67"/>
      <c r="AN674" s="67"/>
    </row>
    <row r="675" spans="1:40" ht="32.25" customHeight="1">
      <c r="A675" s="635" t="s">
        <v>37</v>
      </c>
      <c r="B675" s="636"/>
      <c r="C675" s="636"/>
      <c r="D675" s="636"/>
      <c r="E675" s="636"/>
      <c r="F675" s="637"/>
      <c r="G675" s="724" t="s">
        <v>44</v>
      </c>
      <c r="H675" s="725"/>
      <c r="I675" s="735" t="s">
        <v>11</v>
      </c>
      <c r="J675" s="736"/>
      <c r="U675" s="86"/>
      <c r="V675" s="67"/>
      <c r="W675" s="67"/>
      <c r="X675" s="67"/>
      <c r="Y675" s="67"/>
      <c r="Z675" s="67"/>
      <c r="AA675" s="108"/>
      <c r="AB675" s="108"/>
      <c r="AC675" s="98"/>
      <c r="AD675" s="117"/>
      <c r="AE675" s="660"/>
      <c r="AF675" s="660"/>
      <c r="AG675" s="660"/>
      <c r="AH675" s="660"/>
      <c r="AI675" s="660"/>
      <c r="AJ675" s="660"/>
      <c r="AK675" s="780"/>
      <c r="AL675" s="780"/>
      <c r="AM675" s="786"/>
      <c r="AN675" s="786"/>
    </row>
    <row r="676" spans="1:40" ht="14.25" customHeight="1">
      <c r="A676" s="652" t="s">
        <v>45</v>
      </c>
      <c r="B676" s="653"/>
      <c r="C676" s="653"/>
      <c r="D676" s="653"/>
      <c r="E676" s="653"/>
      <c r="F676" s="680"/>
      <c r="G676" s="820" t="s">
        <v>235</v>
      </c>
      <c r="H676" s="632"/>
      <c r="I676" s="668">
        <f>'CONTENIDO GENERAL'!J25</f>
        <v>7200</v>
      </c>
      <c r="J676" s="668"/>
      <c r="U676" s="86"/>
      <c r="V676" s="67"/>
      <c r="W676" s="67"/>
      <c r="X676" s="67"/>
      <c r="Y676" s="67"/>
      <c r="Z676" s="67"/>
      <c r="AA676" s="97"/>
      <c r="AB676" s="97"/>
      <c r="AC676" s="98"/>
      <c r="AD676" s="117"/>
      <c r="AE676" s="660"/>
      <c r="AF676" s="660"/>
      <c r="AG676" s="660"/>
      <c r="AH676" s="660"/>
      <c r="AI676" s="660"/>
      <c r="AJ676" s="660"/>
      <c r="AK676" s="660"/>
      <c r="AL676" s="660"/>
      <c r="AM676" s="666"/>
      <c r="AN676" s="666"/>
    </row>
    <row r="677" spans="1:40" ht="14.25" customHeight="1">
      <c r="A677" s="679"/>
      <c r="B677" s="653"/>
      <c r="C677" s="653"/>
      <c r="D677" s="653"/>
      <c r="E677" s="653"/>
      <c r="F677" s="680"/>
      <c r="G677" s="632"/>
      <c r="H677" s="632"/>
      <c r="I677" s="668"/>
      <c r="J677" s="668"/>
      <c r="U677" s="86"/>
      <c r="V677" s="67"/>
      <c r="W677" s="67"/>
      <c r="X677" s="67"/>
      <c r="Y677" s="67"/>
      <c r="Z677" s="67"/>
      <c r="AA677" s="97"/>
      <c r="AB677" s="97"/>
      <c r="AC677" s="98"/>
      <c r="AD677" s="117"/>
      <c r="AE677" s="660"/>
      <c r="AF677" s="660"/>
      <c r="AG677" s="660"/>
      <c r="AH677" s="660"/>
      <c r="AI677" s="660"/>
      <c r="AJ677" s="660"/>
      <c r="AK677" s="660"/>
      <c r="AL677" s="660"/>
      <c r="AM677" s="786"/>
      <c r="AN677" s="786"/>
    </row>
    <row r="678" spans="1:40" ht="14.25" customHeight="1">
      <c r="A678" s="640"/>
      <c r="B678" s="641"/>
      <c r="E678" s="641"/>
      <c r="F678" s="641"/>
      <c r="G678" s="632" t="s">
        <v>13</v>
      </c>
      <c r="H678" s="632"/>
      <c r="I678" s="668">
        <f>SUM(I676:J677)</f>
        <v>7200</v>
      </c>
      <c r="J678" s="668"/>
      <c r="U678" s="86"/>
      <c r="V678" s="67"/>
      <c r="W678" s="67"/>
      <c r="X678" s="67"/>
      <c r="Y678" s="67"/>
      <c r="Z678" s="67"/>
      <c r="AA678" s="97"/>
      <c r="AB678" s="97"/>
      <c r="AC678" s="98"/>
      <c r="AD678" s="117"/>
      <c r="AE678" s="660"/>
      <c r="AF678" s="660"/>
      <c r="AG678" s="67"/>
      <c r="AH678" s="67"/>
      <c r="AI678" s="660"/>
      <c r="AJ678" s="660"/>
      <c r="AK678" s="660"/>
      <c r="AL678" s="660"/>
      <c r="AM678" s="786"/>
      <c r="AN678" s="786"/>
    </row>
    <row r="679" spans="7:40" ht="6.75" customHeight="1">
      <c r="G679" s="678"/>
      <c r="H679" s="678"/>
      <c r="I679" s="726"/>
      <c r="J679" s="727"/>
      <c r="U679" s="86"/>
      <c r="V679" s="67"/>
      <c r="W679" s="67"/>
      <c r="X679" s="67"/>
      <c r="Y679" s="67"/>
      <c r="Z679" s="67"/>
      <c r="AA679" s="97"/>
      <c r="AB679" s="97"/>
      <c r="AC679" s="98"/>
      <c r="AD679" s="117"/>
      <c r="AE679" s="67"/>
      <c r="AF679" s="67"/>
      <c r="AG679" s="67"/>
      <c r="AH679" s="67"/>
      <c r="AI679" s="67"/>
      <c r="AJ679" s="67"/>
      <c r="AK679" s="660"/>
      <c r="AL679" s="660"/>
      <c r="AM679" s="786"/>
      <c r="AN679" s="786"/>
    </row>
    <row r="680" spans="1:40" ht="18">
      <c r="A680" s="81" t="s">
        <v>39</v>
      </c>
      <c r="G680" s="51"/>
      <c r="H680" s="51"/>
      <c r="I680" s="42"/>
      <c r="J680" s="84"/>
      <c r="U680" s="88"/>
      <c r="V680" s="67"/>
      <c r="W680" s="67"/>
      <c r="X680" s="67"/>
      <c r="Y680" s="67"/>
      <c r="Z680" s="67"/>
      <c r="AA680" s="78"/>
      <c r="AB680" s="78"/>
      <c r="AC680" s="98"/>
      <c r="AD680" s="117"/>
      <c r="AE680" s="71"/>
      <c r="AF680" s="67"/>
      <c r="AG680" s="67"/>
      <c r="AH680" s="67"/>
      <c r="AI680" s="67"/>
      <c r="AJ680" s="67"/>
      <c r="AK680" s="70"/>
      <c r="AL680" s="70"/>
      <c r="AM680" s="98"/>
      <c r="AN680" s="98"/>
    </row>
    <row r="681" spans="1:40" ht="15.75">
      <c r="A681" s="642" t="s">
        <v>26</v>
      </c>
      <c r="B681" s="642"/>
      <c r="C681" s="642"/>
      <c r="D681" s="642"/>
      <c r="E681" s="642"/>
      <c r="F681" s="642"/>
      <c r="G681" s="642" t="s">
        <v>40</v>
      </c>
      <c r="H681" s="642"/>
      <c r="I681" s="656" t="s">
        <v>11</v>
      </c>
      <c r="J681" s="656"/>
      <c r="U681" s="86"/>
      <c r="V681" s="67"/>
      <c r="W681" s="67"/>
      <c r="X681" s="67"/>
      <c r="Y681" s="67"/>
      <c r="Z681" s="67"/>
      <c r="AA681" s="97"/>
      <c r="AB681" s="97"/>
      <c r="AC681" s="67"/>
      <c r="AD681" s="116"/>
      <c r="AE681" s="660"/>
      <c r="AF681" s="660"/>
      <c r="AG681" s="660"/>
      <c r="AH681" s="660"/>
      <c r="AI681" s="660"/>
      <c r="AJ681" s="660"/>
      <c r="AK681" s="660"/>
      <c r="AL681" s="660"/>
      <c r="AM681" s="660"/>
      <c r="AN681" s="660"/>
    </row>
    <row r="682" spans="1:40" ht="14.25" customHeight="1">
      <c r="A682" s="648" t="s">
        <v>149</v>
      </c>
      <c r="B682" s="648"/>
      <c r="C682" s="648"/>
      <c r="D682" s="648"/>
      <c r="E682" s="648"/>
      <c r="F682" s="692"/>
      <c r="G682" s="720">
        <f>$G$47</f>
        <v>0.25</v>
      </c>
      <c r="H682" s="720"/>
      <c r="I682" s="721">
        <f>(I678+I672+I665+I655)*G682</f>
        <v>1890</v>
      </c>
      <c r="J682" s="721"/>
      <c r="U682" s="86"/>
      <c r="V682" s="67"/>
      <c r="W682" s="67"/>
      <c r="X682" s="67"/>
      <c r="Y682" s="67"/>
      <c r="Z682" s="67"/>
      <c r="AA682" s="97"/>
      <c r="AB682" s="97"/>
      <c r="AC682" s="67"/>
      <c r="AD682" s="116"/>
      <c r="AE682" s="660"/>
      <c r="AF682" s="660"/>
      <c r="AG682" s="660"/>
      <c r="AH682" s="660"/>
      <c r="AI682" s="660"/>
      <c r="AJ682" s="660"/>
      <c r="AK682" s="665"/>
      <c r="AL682" s="665"/>
      <c r="AM682" s="666"/>
      <c r="AN682" s="666"/>
    </row>
    <row r="683" spans="1:40" ht="14.25" customHeight="1">
      <c r="A683" s="659"/>
      <c r="B683" s="660"/>
      <c r="C683" s="660"/>
      <c r="D683" s="660"/>
      <c r="E683" s="660"/>
      <c r="F683" s="660"/>
      <c r="G683" s="632" t="s">
        <v>13</v>
      </c>
      <c r="H683" s="632"/>
      <c r="I683" s="668">
        <f>I682</f>
        <v>1890</v>
      </c>
      <c r="J683" s="668"/>
      <c r="U683" s="86"/>
      <c r="V683" s="67"/>
      <c r="W683" s="67"/>
      <c r="X683" s="67"/>
      <c r="Y683" s="67"/>
      <c r="Z683" s="67"/>
      <c r="AA683" s="97"/>
      <c r="AB683" s="97"/>
      <c r="AC683" s="67"/>
      <c r="AD683" s="116"/>
      <c r="AE683" s="660"/>
      <c r="AF683" s="660"/>
      <c r="AG683" s="660"/>
      <c r="AH683" s="660"/>
      <c r="AI683" s="660"/>
      <c r="AJ683" s="660"/>
      <c r="AK683" s="660"/>
      <c r="AL683" s="660"/>
      <c r="AM683" s="666"/>
      <c r="AN683" s="666"/>
    </row>
    <row r="684" spans="1:40" ht="14.25" customHeight="1">
      <c r="A684" s="659"/>
      <c r="B684" s="660"/>
      <c r="C684" s="660"/>
      <c r="D684" s="660"/>
      <c r="E684" s="660"/>
      <c r="F684" s="660"/>
      <c r="G684" s="665"/>
      <c r="H684" s="665"/>
      <c r="I684" s="666"/>
      <c r="J684" s="667"/>
      <c r="U684" s="86"/>
      <c r="V684" s="67"/>
      <c r="W684" s="67"/>
      <c r="X684" s="67"/>
      <c r="Y684" s="67"/>
      <c r="Z684" s="67"/>
      <c r="AA684" s="97"/>
      <c r="AB684" s="97"/>
      <c r="AC684" s="67"/>
      <c r="AD684" s="116"/>
      <c r="AE684" s="660"/>
      <c r="AF684" s="660"/>
      <c r="AG684" s="660"/>
      <c r="AH684" s="660"/>
      <c r="AI684" s="660"/>
      <c r="AJ684" s="660"/>
      <c r="AK684" s="665"/>
      <c r="AL684" s="665"/>
      <c r="AM684" s="666"/>
      <c r="AN684" s="666"/>
    </row>
    <row r="685" spans="1:40" ht="14.25" customHeight="1">
      <c r="A685" s="632" t="s">
        <v>150</v>
      </c>
      <c r="B685" s="632"/>
      <c r="C685" s="632"/>
      <c r="D685" s="632"/>
      <c r="E685" s="632"/>
      <c r="F685" s="632"/>
      <c r="G685" s="632"/>
      <c r="H685" s="632"/>
      <c r="I685" s="668">
        <v>12000</v>
      </c>
      <c r="J685" s="668"/>
      <c r="U685" s="86"/>
      <c r="V685" s="67"/>
      <c r="W685" s="67"/>
      <c r="X685" s="67"/>
      <c r="Y685" s="67"/>
      <c r="Z685" s="67"/>
      <c r="AA685" s="97"/>
      <c r="AB685" s="97"/>
      <c r="AC685" s="67"/>
      <c r="AD685" s="116"/>
      <c r="AE685" s="660"/>
      <c r="AF685" s="660"/>
      <c r="AG685" s="660"/>
      <c r="AH685" s="660"/>
      <c r="AI685" s="660"/>
      <c r="AJ685" s="660"/>
      <c r="AK685" s="660"/>
      <c r="AL685" s="660"/>
      <c r="AM685" s="666"/>
      <c r="AN685" s="666"/>
    </row>
    <row r="686" spans="1:40" ht="20.25">
      <c r="A686" s="710" t="s">
        <v>16</v>
      </c>
      <c r="B686" s="711"/>
      <c r="C686" s="711"/>
      <c r="D686" s="711"/>
      <c r="E686" s="711"/>
      <c r="F686" s="711"/>
      <c r="G686" s="711"/>
      <c r="H686" s="711"/>
      <c r="I686" s="711"/>
      <c r="J686" s="718"/>
      <c r="U686" s="114"/>
      <c r="V686" s="100"/>
      <c r="W686" s="100"/>
      <c r="X686" s="100"/>
      <c r="Y686" s="100"/>
      <c r="Z686" s="100"/>
      <c r="AA686" s="104"/>
      <c r="AB686" s="104"/>
      <c r="AC686" s="100"/>
      <c r="AD686" s="115"/>
      <c r="AE686" s="775"/>
      <c r="AF686" s="775"/>
      <c r="AG686" s="775"/>
      <c r="AH686" s="775"/>
      <c r="AI686" s="775"/>
      <c r="AJ686" s="775"/>
      <c r="AK686" s="775"/>
      <c r="AL686" s="775"/>
      <c r="AM686" s="775"/>
      <c r="AN686" s="775"/>
    </row>
    <row r="687" spans="1:40" s="6" customFormat="1" ht="8.25" customHeight="1">
      <c r="A687" s="75"/>
      <c r="B687" s="11"/>
      <c r="C687" s="11"/>
      <c r="D687" s="11"/>
      <c r="E687" s="11"/>
      <c r="F687" s="11"/>
      <c r="G687" s="11"/>
      <c r="H687" s="11"/>
      <c r="I687" s="72"/>
      <c r="J687" s="89"/>
      <c r="U687" s="62"/>
      <c r="V687" s="68"/>
      <c r="W687" s="68"/>
      <c r="X687" s="68"/>
      <c r="Y687" s="68"/>
      <c r="Z687" s="68"/>
      <c r="AA687" s="105"/>
      <c r="AB687" s="105"/>
      <c r="AC687" s="68"/>
      <c r="AD687" s="63"/>
      <c r="AE687" s="68"/>
      <c r="AF687" s="68"/>
      <c r="AG687" s="68"/>
      <c r="AH687" s="68"/>
      <c r="AI687" s="68"/>
      <c r="AJ687" s="68"/>
      <c r="AK687" s="68"/>
      <c r="AL687" s="68"/>
      <c r="AM687" s="68"/>
      <c r="AN687" s="68"/>
    </row>
    <row r="688" spans="1:40" ht="14.25" customHeight="1">
      <c r="A688" s="691" t="s">
        <v>4</v>
      </c>
      <c r="B688" s="691"/>
      <c r="C688" s="632" t="str">
        <f>$C$3</f>
        <v>READECUACIÓN SEDE SERVICIOS GENERALES</v>
      </c>
      <c r="D688" s="632"/>
      <c r="E688" s="632"/>
      <c r="F688" s="632"/>
      <c r="G688" s="632"/>
      <c r="H688" s="632"/>
      <c r="I688" s="632"/>
      <c r="J688" s="632"/>
      <c r="U688" s="86"/>
      <c r="V688" s="67"/>
      <c r="W688" s="67"/>
      <c r="X688" s="67"/>
      <c r="Y688" s="67"/>
      <c r="Z688" s="67"/>
      <c r="AA688" s="97"/>
      <c r="AB688" s="97"/>
      <c r="AC688" s="67"/>
      <c r="AD688" s="116"/>
      <c r="AE688" s="660"/>
      <c r="AF688" s="660"/>
      <c r="AG688" s="660"/>
      <c r="AH688" s="660"/>
      <c r="AI688" s="660"/>
      <c r="AJ688" s="660"/>
      <c r="AK688" s="660"/>
      <c r="AL688" s="660"/>
      <c r="AM688" s="660"/>
      <c r="AN688" s="660"/>
    </row>
    <row r="689" spans="1:40" ht="14.25" customHeight="1">
      <c r="A689" s="691" t="s">
        <v>5</v>
      </c>
      <c r="B689" s="691"/>
      <c r="C689" s="632" t="str">
        <f>$C$4</f>
        <v>UNIVERSIDAD DEL CAUCA -SERVICIOS GENERALES</v>
      </c>
      <c r="D689" s="632"/>
      <c r="E689" s="632"/>
      <c r="F689" s="632"/>
      <c r="G689" s="632"/>
      <c r="H689" s="632"/>
      <c r="I689" s="632"/>
      <c r="J689" s="632"/>
      <c r="U689" s="86"/>
      <c r="V689" s="67"/>
      <c r="W689" s="67"/>
      <c r="X689" s="67"/>
      <c r="Y689" s="67"/>
      <c r="Z689" s="67"/>
      <c r="AA689" s="97"/>
      <c r="AB689" s="97"/>
      <c r="AC689" s="67"/>
      <c r="AD689" s="116"/>
      <c r="AE689" s="660"/>
      <c r="AF689" s="660"/>
      <c r="AG689" s="660"/>
      <c r="AH689" s="660"/>
      <c r="AI689" s="660"/>
      <c r="AJ689" s="660"/>
      <c r="AK689" s="660"/>
      <c r="AL689" s="660"/>
      <c r="AM689" s="660"/>
      <c r="AN689" s="660"/>
    </row>
    <row r="690" spans="1:40" ht="14.25" customHeight="1">
      <c r="A690" s="691" t="s">
        <v>17</v>
      </c>
      <c r="B690" s="691"/>
      <c r="C690" s="632" t="str">
        <f>$C$5</f>
        <v>UNIVERSIDAD DEL CAUCA</v>
      </c>
      <c r="D690" s="632"/>
      <c r="E690" s="632"/>
      <c r="F690" s="632"/>
      <c r="G690" s="632"/>
      <c r="H690" s="632"/>
      <c r="I690" s="632"/>
      <c r="J690" s="632"/>
      <c r="U690" s="86"/>
      <c r="V690" s="67"/>
      <c r="W690" s="67"/>
      <c r="X690" s="67"/>
      <c r="Y690" s="67"/>
      <c r="Z690" s="67"/>
      <c r="AA690" s="97"/>
      <c r="AB690" s="97"/>
      <c r="AC690" s="67"/>
      <c r="AD690" s="116"/>
      <c r="AE690" s="660"/>
      <c r="AF690" s="660"/>
      <c r="AG690" s="660"/>
      <c r="AH690" s="660"/>
      <c r="AI690" s="660"/>
      <c r="AJ690" s="660"/>
      <c r="AK690" s="660"/>
      <c r="AL690" s="660"/>
      <c r="AM690" s="660"/>
      <c r="AN690" s="660"/>
    </row>
    <row r="691" spans="1:40" ht="14.25" customHeight="1">
      <c r="A691" s="677" t="s">
        <v>18</v>
      </c>
      <c r="B691" s="651"/>
      <c r="C691" s="679" t="str">
        <f>$C$6</f>
        <v>ING. JOHN JAIRO LEDEZMA SOLANO</v>
      </c>
      <c r="D691" s="653"/>
      <c r="E691" s="653"/>
      <c r="F691" s="653"/>
      <c r="G691" s="653"/>
      <c r="H691" s="653"/>
      <c r="I691" s="653"/>
      <c r="J691" s="680"/>
      <c r="U691" s="86"/>
      <c r="V691" s="67"/>
      <c r="W691" s="67"/>
      <c r="X691" s="67"/>
      <c r="Y691" s="67"/>
      <c r="Z691" s="67"/>
      <c r="AA691" s="97"/>
      <c r="AB691" s="97"/>
      <c r="AC691" s="67"/>
      <c r="AD691" s="116"/>
      <c r="AE691" s="660"/>
      <c r="AF691" s="660"/>
      <c r="AG691" s="660"/>
      <c r="AH691" s="660"/>
      <c r="AI691" s="660"/>
      <c r="AJ691" s="660"/>
      <c r="AK691" s="660"/>
      <c r="AL691" s="660"/>
      <c r="AM691" s="660"/>
      <c r="AN691" s="660"/>
    </row>
    <row r="692" spans="1:40" ht="14.25" customHeight="1">
      <c r="A692" s="691" t="s">
        <v>6</v>
      </c>
      <c r="B692" s="691"/>
      <c r="C692" s="713" t="str">
        <f>$C$7</f>
        <v>FEBRERO DE 2011</v>
      </c>
      <c r="D692" s="714"/>
      <c r="E692" s="714"/>
      <c r="F692" s="712" t="str">
        <f>$F$7</f>
        <v>MP 19202-128892 CAU</v>
      </c>
      <c r="G692" s="712"/>
      <c r="H692" s="712"/>
      <c r="I692" s="712"/>
      <c r="J692" s="712"/>
      <c r="U692" s="86"/>
      <c r="V692" s="67"/>
      <c r="W692" s="67"/>
      <c r="X692" s="67"/>
      <c r="Y692" s="67"/>
      <c r="Z692" s="67"/>
      <c r="AA692" s="97"/>
      <c r="AB692" s="97"/>
      <c r="AC692" s="67"/>
      <c r="AD692" s="116"/>
      <c r="AE692" s="660"/>
      <c r="AF692" s="660"/>
      <c r="AG692" s="780"/>
      <c r="AH692" s="780"/>
      <c r="AI692" s="780"/>
      <c r="AJ692" s="780"/>
      <c r="AK692" s="780"/>
      <c r="AL692" s="780"/>
      <c r="AM692" s="780"/>
      <c r="AN692" s="780"/>
    </row>
    <row r="693" spans="2:40" ht="4.5" customHeight="1">
      <c r="B693" s="77"/>
      <c r="C693" s="77"/>
      <c r="D693" s="77"/>
      <c r="E693" s="77"/>
      <c r="F693" s="77"/>
      <c r="G693" s="77"/>
      <c r="U693" s="86"/>
      <c r="V693" s="69"/>
      <c r="W693" s="69"/>
      <c r="X693" s="69"/>
      <c r="Y693" s="69"/>
      <c r="Z693" s="69"/>
      <c r="AA693" s="107"/>
      <c r="AB693" s="97"/>
      <c r="AC693" s="67"/>
      <c r="AD693" s="116"/>
      <c r="AE693" s="67"/>
      <c r="AF693" s="69"/>
      <c r="AG693" s="69"/>
      <c r="AH693" s="69"/>
      <c r="AI693" s="69"/>
      <c r="AJ693" s="69"/>
      <c r="AK693" s="69"/>
      <c r="AL693" s="67"/>
      <c r="AM693" s="67"/>
      <c r="AN693" s="67"/>
    </row>
    <row r="694" spans="1:40" ht="14.25" customHeight="1">
      <c r="A694" s="5" t="s">
        <v>9</v>
      </c>
      <c r="B694" s="722" t="s">
        <v>8</v>
      </c>
      <c r="C694" s="632" t="str">
        <f>'CONTENIDO GENERAL'!$B$11</f>
        <v>PRELIMINARES</v>
      </c>
      <c r="D694" s="632"/>
      <c r="E694" s="632"/>
      <c r="F694" s="722" t="s">
        <v>10</v>
      </c>
      <c r="G694" s="722" t="str">
        <f>'CONTENIDO GENERAL'!C26</f>
        <v>UND</v>
      </c>
      <c r="H694" s="705" t="s">
        <v>24</v>
      </c>
      <c r="I694" s="678"/>
      <c r="J694" s="706"/>
      <c r="U694" s="86"/>
      <c r="V694" s="67"/>
      <c r="W694" s="67"/>
      <c r="X694" s="67"/>
      <c r="Y694" s="67"/>
      <c r="Z694" s="67"/>
      <c r="AA694" s="97"/>
      <c r="AB694" s="97"/>
      <c r="AC694" s="67"/>
      <c r="AD694" s="116"/>
      <c r="AE694" s="67"/>
      <c r="AF694" s="660"/>
      <c r="AG694" s="660"/>
      <c r="AH694" s="660"/>
      <c r="AI694" s="660"/>
      <c r="AJ694" s="660"/>
      <c r="AK694" s="660"/>
      <c r="AL694" s="660"/>
      <c r="AM694" s="660"/>
      <c r="AN694" s="660"/>
    </row>
    <row r="695" spans="1:40" ht="14.25" customHeight="1">
      <c r="A695" s="64">
        <f>'CONTENIDO GENERAL'!$A$11</f>
        <v>1</v>
      </c>
      <c r="B695" s="723"/>
      <c r="C695" s="632"/>
      <c r="D695" s="632"/>
      <c r="E695" s="632"/>
      <c r="F695" s="723"/>
      <c r="G695" s="723"/>
      <c r="H695" s="1"/>
      <c r="I695" s="73" t="s">
        <v>25</v>
      </c>
      <c r="J695" s="74"/>
      <c r="U695" s="87"/>
      <c r="V695" s="67"/>
      <c r="W695" s="67"/>
      <c r="X695" s="67"/>
      <c r="Y695" s="67"/>
      <c r="Z695" s="67"/>
      <c r="AA695" s="97"/>
      <c r="AB695" s="78"/>
      <c r="AC695" s="70"/>
      <c r="AD695" s="61"/>
      <c r="AE695" s="97"/>
      <c r="AF695" s="660"/>
      <c r="AG695" s="660"/>
      <c r="AH695" s="660"/>
      <c r="AI695" s="660"/>
      <c r="AJ695" s="660"/>
      <c r="AK695" s="660"/>
      <c r="AL695" s="70"/>
      <c r="AM695" s="70"/>
      <c r="AN695" s="70"/>
    </row>
    <row r="696" spans="1:40" ht="14.25" customHeight="1">
      <c r="A696" s="5" t="s">
        <v>9</v>
      </c>
      <c r="B696" s="722" t="s">
        <v>7</v>
      </c>
      <c r="C696" s="748" t="str">
        <f>'CONTENIDO GENERAL'!B26</f>
        <v>DESMONTE LUMINARIAS</v>
      </c>
      <c r="D696" s="749"/>
      <c r="E696" s="750"/>
      <c r="F696" s="679" t="s">
        <v>23</v>
      </c>
      <c r="G696" s="680"/>
      <c r="H696" s="705"/>
      <c r="I696" s="678"/>
      <c r="J696" s="706"/>
      <c r="U696" s="86"/>
      <c r="V696" s="67"/>
      <c r="W696" s="67"/>
      <c r="X696" s="67"/>
      <c r="Y696" s="67"/>
      <c r="Z696" s="67"/>
      <c r="AA696" s="97"/>
      <c r="AB696" s="97"/>
      <c r="AC696" s="67"/>
      <c r="AD696" s="116"/>
      <c r="AE696" s="67"/>
      <c r="AF696" s="660"/>
      <c r="AG696" s="782"/>
      <c r="AH696" s="782"/>
      <c r="AI696" s="782"/>
      <c r="AJ696" s="660"/>
      <c r="AK696" s="660"/>
      <c r="AL696" s="660"/>
      <c r="AM696" s="660"/>
      <c r="AN696" s="660"/>
    </row>
    <row r="697" spans="1:40" ht="14.25" customHeight="1">
      <c r="A697" s="65">
        <f>'CONTENIDO GENERAL'!A26</f>
        <v>1.1500000000000001</v>
      </c>
      <c r="B697" s="723"/>
      <c r="C697" s="751"/>
      <c r="D697" s="752"/>
      <c r="E697" s="753"/>
      <c r="F697" s="707"/>
      <c r="G697" s="708"/>
      <c r="H697" s="708"/>
      <c r="I697" s="708"/>
      <c r="J697" s="709"/>
      <c r="U697" s="87"/>
      <c r="V697" s="67"/>
      <c r="W697" s="67"/>
      <c r="X697" s="67"/>
      <c r="Y697" s="67"/>
      <c r="Z697" s="67"/>
      <c r="AA697" s="97"/>
      <c r="AB697" s="97"/>
      <c r="AC697" s="67"/>
      <c r="AD697" s="116"/>
      <c r="AE697" s="97"/>
      <c r="AF697" s="660"/>
      <c r="AG697" s="782"/>
      <c r="AH697" s="782"/>
      <c r="AI697" s="782"/>
      <c r="AJ697" s="815"/>
      <c r="AK697" s="815"/>
      <c r="AL697" s="815"/>
      <c r="AM697" s="815"/>
      <c r="AN697" s="815"/>
    </row>
    <row r="698" spans="21:40" ht="3.75" customHeight="1">
      <c r="U698" s="86"/>
      <c r="V698" s="67"/>
      <c r="W698" s="67"/>
      <c r="X698" s="67"/>
      <c r="Y698" s="67"/>
      <c r="Z698" s="67"/>
      <c r="AA698" s="97"/>
      <c r="AB698" s="97"/>
      <c r="AC698" s="67"/>
      <c r="AD698" s="116"/>
      <c r="AE698" s="67"/>
      <c r="AF698" s="67"/>
      <c r="AG698" s="67"/>
      <c r="AH698" s="67"/>
      <c r="AI698" s="67"/>
      <c r="AJ698" s="67"/>
      <c r="AK698" s="67"/>
      <c r="AL698" s="67"/>
      <c r="AM698" s="67"/>
      <c r="AN698" s="67"/>
    </row>
    <row r="699" spans="1:40" ht="18">
      <c r="A699" s="737" t="s">
        <v>28</v>
      </c>
      <c r="B699" s="738"/>
      <c r="U699" s="88"/>
      <c r="V699" s="71"/>
      <c r="W699" s="67"/>
      <c r="X699" s="67"/>
      <c r="Y699" s="67"/>
      <c r="Z699" s="67"/>
      <c r="AA699" s="97"/>
      <c r="AB699" s="97"/>
      <c r="AC699" s="67"/>
      <c r="AD699" s="116"/>
      <c r="AE699" s="781"/>
      <c r="AF699" s="781"/>
      <c r="AG699" s="67"/>
      <c r="AH699" s="67"/>
      <c r="AI699" s="67"/>
      <c r="AJ699" s="67"/>
      <c r="AK699" s="67"/>
      <c r="AL699" s="67"/>
      <c r="AM699" s="67"/>
      <c r="AN699" s="67"/>
    </row>
    <row r="700" spans="1:40" ht="33" customHeight="1">
      <c r="A700" s="643" t="s">
        <v>26</v>
      </c>
      <c r="B700" s="643"/>
      <c r="C700" s="643"/>
      <c r="D700" s="52" t="s">
        <v>29</v>
      </c>
      <c r="E700" s="724" t="s">
        <v>14</v>
      </c>
      <c r="F700" s="725"/>
      <c r="G700" s="724" t="s">
        <v>12</v>
      </c>
      <c r="H700" s="725"/>
      <c r="I700" s="635" t="s">
        <v>11</v>
      </c>
      <c r="J700" s="637"/>
      <c r="U700" s="86"/>
      <c r="V700" s="67"/>
      <c r="W700" s="67"/>
      <c r="X700" s="70"/>
      <c r="Y700" s="101"/>
      <c r="Z700" s="101"/>
      <c r="AA700" s="108"/>
      <c r="AB700" s="108"/>
      <c r="AC700" s="67"/>
      <c r="AD700" s="116"/>
      <c r="AE700" s="660"/>
      <c r="AF700" s="660"/>
      <c r="AG700" s="660"/>
      <c r="AH700" s="70"/>
      <c r="AI700" s="780"/>
      <c r="AJ700" s="780"/>
      <c r="AK700" s="780"/>
      <c r="AL700" s="780"/>
      <c r="AM700" s="660"/>
      <c r="AN700" s="660"/>
    </row>
    <row r="701" spans="1:40" ht="14.25" customHeight="1">
      <c r="A701" s="692" t="s">
        <v>81</v>
      </c>
      <c r="B701" s="696"/>
      <c r="C701" s="693"/>
      <c r="D701" s="53" t="s">
        <v>43</v>
      </c>
      <c r="E701" s="654"/>
      <c r="F701" s="655"/>
      <c r="G701" s="654"/>
      <c r="H701" s="655"/>
      <c r="I701" s="646">
        <f>I726*0.05</f>
        <v>600</v>
      </c>
      <c r="J701" s="647"/>
      <c r="U701" s="86"/>
      <c r="V701" s="67"/>
      <c r="W701" s="67"/>
      <c r="X701" s="66"/>
      <c r="Y701" s="101"/>
      <c r="Z701" s="101"/>
      <c r="AA701" s="108"/>
      <c r="AB701" s="108"/>
      <c r="AC701" s="67"/>
      <c r="AD701" s="116"/>
      <c r="AE701" s="784"/>
      <c r="AF701" s="784"/>
      <c r="AG701" s="784"/>
      <c r="AH701" s="66"/>
      <c r="AI701" s="780"/>
      <c r="AJ701" s="780"/>
      <c r="AK701" s="780"/>
      <c r="AL701" s="780"/>
      <c r="AM701" s="666"/>
      <c r="AN701" s="785"/>
    </row>
    <row r="702" spans="1:40" ht="14.25" customHeight="1">
      <c r="A702" s="648"/>
      <c r="B702" s="648"/>
      <c r="C702" s="648"/>
      <c r="D702" s="8"/>
      <c r="E702" s="692"/>
      <c r="F702" s="693"/>
      <c r="G702" s="648"/>
      <c r="H702" s="648"/>
      <c r="I702" s="646"/>
      <c r="J702" s="756"/>
      <c r="U702" s="86"/>
      <c r="V702" s="67"/>
      <c r="W702" s="67"/>
      <c r="X702" s="67"/>
      <c r="Y702" s="67"/>
      <c r="Z702" s="67"/>
      <c r="AA702" s="97"/>
      <c r="AB702" s="97"/>
      <c r="AC702" s="98"/>
      <c r="AD702" s="117"/>
      <c r="AE702" s="660"/>
      <c r="AF702" s="660"/>
      <c r="AG702" s="660"/>
      <c r="AH702" s="67"/>
      <c r="AI702" s="660"/>
      <c r="AJ702" s="660"/>
      <c r="AK702" s="660"/>
      <c r="AL702" s="660"/>
      <c r="AM702" s="779"/>
      <c r="AN702" s="779"/>
    </row>
    <row r="703" spans="7:40" ht="14.25" customHeight="1">
      <c r="G703" s="632" t="s">
        <v>13</v>
      </c>
      <c r="H703" s="632"/>
      <c r="I703" s="688">
        <f>SUM(I701:J702)</f>
        <v>600</v>
      </c>
      <c r="J703" s="689"/>
      <c r="U703" s="86"/>
      <c r="V703" s="67"/>
      <c r="W703" s="67"/>
      <c r="X703" s="67"/>
      <c r="Y703" s="67"/>
      <c r="Z703" s="67"/>
      <c r="AA703" s="97"/>
      <c r="AB703" s="97"/>
      <c r="AC703" s="98"/>
      <c r="AD703" s="117"/>
      <c r="AE703" s="67"/>
      <c r="AF703" s="67"/>
      <c r="AG703" s="67"/>
      <c r="AH703" s="67"/>
      <c r="AI703" s="67"/>
      <c r="AJ703" s="67"/>
      <c r="AK703" s="660"/>
      <c r="AL703" s="660"/>
      <c r="AM703" s="779"/>
      <c r="AN703" s="779"/>
    </row>
    <row r="704" spans="21:40" ht="6" customHeight="1">
      <c r="U704" s="86"/>
      <c r="V704" s="67"/>
      <c r="W704" s="67"/>
      <c r="X704" s="67"/>
      <c r="Y704" s="67"/>
      <c r="Z704" s="67"/>
      <c r="AA704" s="97"/>
      <c r="AB704" s="97"/>
      <c r="AC704" s="67"/>
      <c r="AD704" s="116"/>
      <c r="AE704" s="67"/>
      <c r="AF704" s="67"/>
      <c r="AG704" s="67"/>
      <c r="AH704" s="67"/>
      <c r="AI704" s="67"/>
      <c r="AJ704" s="67"/>
      <c r="AK704" s="67"/>
      <c r="AL704" s="67"/>
      <c r="AM704" s="67"/>
      <c r="AN704" s="67"/>
    </row>
    <row r="705" spans="1:40" ht="15.75" customHeight="1">
      <c r="A705" s="81" t="s">
        <v>30</v>
      </c>
      <c r="U705" s="88"/>
      <c r="V705" s="67"/>
      <c r="W705" s="67"/>
      <c r="X705" s="67"/>
      <c r="Y705" s="67"/>
      <c r="Z705" s="67"/>
      <c r="AA705" s="97"/>
      <c r="AB705" s="97"/>
      <c r="AC705" s="67"/>
      <c r="AD705" s="116"/>
      <c r="AE705" s="71"/>
      <c r="AF705" s="67"/>
      <c r="AG705" s="67"/>
      <c r="AH705" s="67"/>
      <c r="AI705" s="67"/>
      <c r="AJ705" s="67"/>
      <c r="AK705" s="67"/>
      <c r="AL705" s="67"/>
      <c r="AM705" s="67"/>
      <c r="AN705" s="67"/>
    </row>
    <row r="706" spans="1:40" ht="15.75" customHeight="1">
      <c r="A706" s="635" t="s">
        <v>26</v>
      </c>
      <c r="B706" s="636"/>
      <c r="C706" s="637"/>
      <c r="D706" s="724" t="s">
        <v>2</v>
      </c>
      <c r="E706" s="725"/>
      <c r="F706" s="3" t="s">
        <v>0</v>
      </c>
      <c r="G706" s="724" t="s">
        <v>15</v>
      </c>
      <c r="H706" s="725"/>
      <c r="I706" s="754" t="s">
        <v>11</v>
      </c>
      <c r="J706" s="755"/>
      <c r="U706" s="86"/>
      <c r="V706" s="67"/>
      <c r="W706" s="67"/>
      <c r="X706" s="101"/>
      <c r="Y706" s="101"/>
      <c r="Z706" s="66"/>
      <c r="AA706" s="108"/>
      <c r="AB706" s="108"/>
      <c r="AC706" s="67"/>
      <c r="AD706" s="116"/>
      <c r="AE706" s="660"/>
      <c r="AF706" s="660"/>
      <c r="AG706" s="660"/>
      <c r="AH706" s="780"/>
      <c r="AI706" s="780"/>
      <c r="AJ706" s="66"/>
      <c r="AK706" s="780"/>
      <c r="AL706" s="780"/>
      <c r="AM706" s="660"/>
      <c r="AN706" s="660"/>
    </row>
    <row r="707" spans="1:40" ht="14.25" customHeight="1">
      <c r="A707" s="632"/>
      <c r="B707" s="632"/>
      <c r="C707" s="632"/>
      <c r="D707" s="679"/>
      <c r="E707" s="653"/>
      <c r="F707" s="50"/>
      <c r="G707" s="632"/>
      <c r="H707" s="632"/>
      <c r="I707" s="688"/>
      <c r="J707" s="689"/>
      <c r="U707" s="86"/>
      <c r="V707" s="67"/>
      <c r="W707" s="67"/>
      <c r="X707" s="67"/>
      <c r="Y707" s="67"/>
      <c r="Z707" s="70"/>
      <c r="AA707" s="97"/>
      <c r="AB707" s="97"/>
      <c r="AC707" s="98"/>
      <c r="AD707" s="117"/>
      <c r="AE707" s="660"/>
      <c r="AF707" s="660"/>
      <c r="AG707" s="660"/>
      <c r="AH707" s="660"/>
      <c r="AI707" s="660"/>
      <c r="AJ707" s="70"/>
      <c r="AK707" s="660"/>
      <c r="AL707" s="660"/>
      <c r="AM707" s="779"/>
      <c r="AN707" s="779"/>
    </row>
    <row r="708" spans="1:40" ht="14.25" customHeight="1">
      <c r="A708" s="632"/>
      <c r="B708" s="632"/>
      <c r="C708" s="632"/>
      <c r="D708" s="679"/>
      <c r="E708" s="653"/>
      <c r="F708" s="50"/>
      <c r="G708" s="632"/>
      <c r="H708" s="632"/>
      <c r="I708" s="688"/>
      <c r="J708" s="689"/>
      <c r="U708" s="86"/>
      <c r="V708" s="67"/>
      <c r="W708" s="67"/>
      <c r="X708" s="67"/>
      <c r="Y708" s="67"/>
      <c r="Z708" s="70"/>
      <c r="AA708" s="97"/>
      <c r="AB708" s="97"/>
      <c r="AC708" s="98"/>
      <c r="AD708" s="117"/>
      <c r="AE708" s="660"/>
      <c r="AF708" s="660"/>
      <c r="AG708" s="660"/>
      <c r="AH708" s="660"/>
      <c r="AI708" s="660"/>
      <c r="AJ708" s="70"/>
      <c r="AK708" s="660"/>
      <c r="AL708" s="660"/>
      <c r="AM708" s="779"/>
      <c r="AN708" s="779"/>
    </row>
    <row r="709" spans="1:40" ht="14.25" customHeight="1">
      <c r="A709" s="632"/>
      <c r="B709" s="632"/>
      <c r="C709" s="632"/>
      <c r="D709" s="679"/>
      <c r="E709" s="653"/>
      <c r="F709" s="50"/>
      <c r="G709" s="632"/>
      <c r="H709" s="632"/>
      <c r="I709" s="688"/>
      <c r="J709" s="689"/>
      <c r="U709" s="86"/>
      <c r="V709" s="67"/>
      <c r="W709" s="67"/>
      <c r="X709" s="67"/>
      <c r="Y709" s="67"/>
      <c r="Z709" s="70"/>
      <c r="AA709" s="97"/>
      <c r="AB709" s="97"/>
      <c r="AC709" s="98"/>
      <c r="AD709" s="117"/>
      <c r="AE709" s="660"/>
      <c r="AF709" s="660"/>
      <c r="AG709" s="660"/>
      <c r="AH709" s="660"/>
      <c r="AI709" s="660"/>
      <c r="AJ709" s="70"/>
      <c r="AK709" s="660"/>
      <c r="AL709" s="660"/>
      <c r="AM709" s="779"/>
      <c r="AN709" s="779"/>
    </row>
    <row r="710" spans="1:40" ht="14.25" customHeight="1">
      <c r="A710" s="632"/>
      <c r="B710" s="632"/>
      <c r="C710" s="632"/>
      <c r="D710" s="679"/>
      <c r="E710" s="653"/>
      <c r="F710" s="50"/>
      <c r="G710" s="632"/>
      <c r="H710" s="632"/>
      <c r="I710" s="688"/>
      <c r="J710" s="689"/>
      <c r="U710" s="86"/>
      <c r="V710" s="67"/>
      <c r="W710" s="67"/>
      <c r="X710" s="67"/>
      <c r="Y710" s="67"/>
      <c r="Z710" s="70"/>
      <c r="AA710" s="97"/>
      <c r="AB710" s="97"/>
      <c r="AC710" s="98"/>
      <c r="AD710" s="117"/>
      <c r="AE710" s="660"/>
      <c r="AF710" s="660"/>
      <c r="AG710" s="660"/>
      <c r="AH710" s="660"/>
      <c r="AI710" s="660"/>
      <c r="AJ710" s="70"/>
      <c r="AK710" s="660"/>
      <c r="AL710" s="660"/>
      <c r="AM710" s="779"/>
      <c r="AN710" s="779"/>
    </row>
    <row r="711" spans="1:40" ht="14.25" customHeight="1">
      <c r="A711" s="632"/>
      <c r="B711" s="632"/>
      <c r="C711" s="632"/>
      <c r="D711" s="679"/>
      <c r="E711" s="653"/>
      <c r="F711" s="50"/>
      <c r="G711" s="632"/>
      <c r="H711" s="632"/>
      <c r="I711" s="688"/>
      <c r="J711" s="689"/>
      <c r="U711" s="86"/>
      <c r="V711" s="67"/>
      <c r="W711" s="67"/>
      <c r="X711" s="67"/>
      <c r="Y711" s="67"/>
      <c r="Z711" s="70"/>
      <c r="AA711" s="97"/>
      <c r="AB711" s="97"/>
      <c r="AC711" s="98"/>
      <c r="AD711" s="117"/>
      <c r="AE711" s="660"/>
      <c r="AF711" s="660"/>
      <c r="AG711" s="660"/>
      <c r="AH711" s="660"/>
      <c r="AI711" s="660"/>
      <c r="AJ711" s="70"/>
      <c r="AK711" s="660"/>
      <c r="AL711" s="660"/>
      <c r="AM711" s="779"/>
      <c r="AN711" s="779"/>
    </row>
    <row r="712" spans="1:40" ht="14.25" customHeight="1">
      <c r="A712" s="632"/>
      <c r="B712" s="632"/>
      <c r="C712" s="632"/>
      <c r="D712" s="679"/>
      <c r="E712" s="653"/>
      <c r="F712" s="50"/>
      <c r="G712" s="632"/>
      <c r="H712" s="632"/>
      <c r="I712" s="688"/>
      <c r="J712" s="689"/>
      <c r="U712" s="86"/>
      <c r="V712" s="67"/>
      <c r="W712" s="67"/>
      <c r="X712" s="67"/>
      <c r="Y712" s="67"/>
      <c r="Z712" s="70"/>
      <c r="AA712" s="97"/>
      <c r="AB712" s="97"/>
      <c r="AC712" s="98"/>
      <c r="AD712" s="117"/>
      <c r="AE712" s="660"/>
      <c r="AF712" s="660"/>
      <c r="AG712" s="660"/>
      <c r="AH712" s="660"/>
      <c r="AI712" s="660"/>
      <c r="AJ712" s="70"/>
      <c r="AK712" s="660"/>
      <c r="AL712" s="660"/>
      <c r="AM712" s="779"/>
      <c r="AN712" s="779"/>
    </row>
    <row r="713" spans="7:40" ht="14.25" customHeight="1">
      <c r="G713" s="632" t="s">
        <v>13</v>
      </c>
      <c r="H713" s="632"/>
      <c r="I713" s="688">
        <f>SUM(I707:J712)</f>
        <v>0</v>
      </c>
      <c r="J713" s="689"/>
      <c r="U713" s="86"/>
      <c r="V713" s="67"/>
      <c r="W713" s="67"/>
      <c r="X713" s="67"/>
      <c r="Y713" s="67"/>
      <c r="Z713" s="67"/>
      <c r="AA713" s="97"/>
      <c r="AB713" s="97"/>
      <c r="AC713" s="98"/>
      <c r="AD713" s="117"/>
      <c r="AE713" s="14"/>
      <c r="AF713" s="14"/>
      <c r="AG713" s="14"/>
      <c r="AH713" s="14"/>
      <c r="AI713" s="14"/>
      <c r="AJ713" s="14"/>
      <c r="AK713" s="660"/>
      <c r="AL713" s="660"/>
      <c r="AM713" s="779"/>
      <c r="AN713" s="779"/>
    </row>
    <row r="714" spans="7:40" ht="5.25" customHeight="1">
      <c r="G714" s="51"/>
      <c r="H714" s="51"/>
      <c r="I714" s="42"/>
      <c r="J714" s="84"/>
      <c r="U714" s="86"/>
      <c r="V714" s="67"/>
      <c r="W714" s="67"/>
      <c r="X714" s="67"/>
      <c r="Y714" s="67"/>
      <c r="Z714" s="67"/>
      <c r="AA714" s="78"/>
      <c r="AB714" s="78"/>
      <c r="AC714" s="98"/>
      <c r="AD714" s="117"/>
      <c r="AE714" s="14"/>
      <c r="AF714" s="14"/>
      <c r="AG714" s="14"/>
      <c r="AH714" s="14"/>
      <c r="AI714" s="14"/>
      <c r="AJ714" s="14"/>
      <c r="AK714" s="15"/>
      <c r="AL714" s="15"/>
      <c r="AM714" s="16"/>
      <c r="AN714" s="16"/>
    </row>
    <row r="715" spans="1:40" ht="18">
      <c r="A715" s="81" t="s">
        <v>31</v>
      </c>
      <c r="B715" s="82"/>
      <c r="G715" s="51"/>
      <c r="H715" s="51"/>
      <c r="I715" s="42"/>
      <c r="J715" s="84"/>
      <c r="U715" s="88"/>
      <c r="V715" s="71"/>
      <c r="W715" s="67"/>
      <c r="X715" s="67"/>
      <c r="Y715" s="67"/>
      <c r="Z715" s="67"/>
      <c r="AA715" s="78"/>
      <c r="AB715" s="78"/>
      <c r="AC715" s="98"/>
      <c r="AD715" s="117"/>
      <c r="AE715" s="71"/>
      <c r="AF715" s="71"/>
      <c r="AG715" s="67"/>
      <c r="AH715" s="67"/>
      <c r="AI715" s="67"/>
      <c r="AJ715" s="67"/>
      <c r="AK715" s="70"/>
      <c r="AL715" s="70"/>
      <c r="AM715" s="98"/>
      <c r="AN715" s="98"/>
    </row>
    <row r="716" spans="1:40" ht="14.25" customHeight="1">
      <c r="A716" s="643" t="s">
        <v>27</v>
      </c>
      <c r="B716" s="643"/>
      <c r="C716" s="52" t="s">
        <v>32</v>
      </c>
      <c r="D716" s="52" t="s">
        <v>33</v>
      </c>
      <c r="E716" s="643" t="s">
        <v>34</v>
      </c>
      <c r="F716" s="643"/>
      <c r="G716" s="643" t="s">
        <v>35</v>
      </c>
      <c r="H716" s="643"/>
      <c r="I716" s="676" t="s">
        <v>11</v>
      </c>
      <c r="J716" s="676"/>
      <c r="U716" s="86"/>
      <c r="V716" s="67"/>
      <c r="W716" s="70"/>
      <c r="X716" s="70"/>
      <c r="Y716" s="67"/>
      <c r="Z716" s="67"/>
      <c r="AA716" s="97"/>
      <c r="AB716" s="97"/>
      <c r="AC716" s="98"/>
      <c r="AD716" s="117"/>
      <c r="AE716" s="660"/>
      <c r="AF716" s="660"/>
      <c r="AG716" s="70"/>
      <c r="AH716" s="70"/>
      <c r="AI716" s="660"/>
      <c r="AJ716" s="660"/>
      <c r="AK716" s="660"/>
      <c r="AL716" s="660"/>
      <c r="AM716" s="786"/>
      <c r="AN716" s="786"/>
    </row>
    <row r="717" spans="1:40" ht="14.25" customHeight="1">
      <c r="A717" s="632"/>
      <c r="B717" s="632"/>
      <c r="C717" s="5"/>
      <c r="D717" s="5"/>
      <c r="E717" s="632"/>
      <c r="F717" s="632"/>
      <c r="G717" s="632"/>
      <c r="H717" s="632"/>
      <c r="I717" s="668"/>
      <c r="J717" s="668"/>
      <c r="U717" s="86"/>
      <c r="V717" s="67"/>
      <c r="W717" s="67"/>
      <c r="X717" s="67"/>
      <c r="Y717" s="67"/>
      <c r="Z717" s="67"/>
      <c r="AA717" s="97"/>
      <c r="AB717" s="97"/>
      <c r="AC717" s="98"/>
      <c r="AD717" s="117"/>
      <c r="AE717" s="660"/>
      <c r="AF717" s="660"/>
      <c r="AG717" s="67"/>
      <c r="AH717" s="67"/>
      <c r="AI717" s="660"/>
      <c r="AJ717" s="660"/>
      <c r="AK717" s="660"/>
      <c r="AL717" s="660"/>
      <c r="AM717" s="786"/>
      <c r="AN717" s="786"/>
    </row>
    <row r="718" spans="1:40" ht="14.25" customHeight="1">
      <c r="A718" s="632"/>
      <c r="B718" s="632"/>
      <c r="C718" s="5"/>
      <c r="D718" s="5"/>
      <c r="E718" s="632"/>
      <c r="F718" s="632"/>
      <c r="G718" s="632"/>
      <c r="H718" s="632"/>
      <c r="I718" s="668"/>
      <c r="J718" s="668"/>
      <c r="U718" s="86"/>
      <c r="V718" s="67"/>
      <c r="W718" s="67"/>
      <c r="X718" s="67"/>
      <c r="Y718" s="67"/>
      <c r="Z718" s="67"/>
      <c r="AA718" s="97"/>
      <c r="AB718" s="97"/>
      <c r="AC718" s="98"/>
      <c r="AD718" s="117"/>
      <c r="AE718" s="660"/>
      <c r="AF718" s="660"/>
      <c r="AG718" s="67"/>
      <c r="AH718" s="67"/>
      <c r="AI718" s="660"/>
      <c r="AJ718" s="660"/>
      <c r="AK718" s="660"/>
      <c r="AL718" s="660"/>
      <c r="AM718" s="786"/>
      <c r="AN718" s="786"/>
    </row>
    <row r="719" spans="1:40" ht="14.25" customHeight="1">
      <c r="A719" s="632"/>
      <c r="B719" s="632"/>
      <c r="C719" s="5"/>
      <c r="D719" s="5"/>
      <c r="E719" s="632"/>
      <c r="F719" s="632"/>
      <c r="G719" s="632"/>
      <c r="H719" s="632"/>
      <c r="I719" s="668"/>
      <c r="J719" s="668"/>
      <c r="U719" s="86"/>
      <c r="V719" s="67"/>
      <c r="W719" s="67"/>
      <c r="X719" s="67"/>
      <c r="Y719" s="67"/>
      <c r="Z719" s="67"/>
      <c r="AA719" s="97"/>
      <c r="AB719" s="97"/>
      <c r="AC719" s="98"/>
      <c r="AD719" s="117"/>
      <c r="AE719" s="660"/>
      <c r="AF719" s="660"/>
      <c r="AG719" s="67"/>
      <c r="AH719" s="67"/>
      <c r="AI719" s="660"/>
      <c r="AJ719" s="660"/>
      <c r="AK719" s="660"/>
      <c r="AL719" s="660"/>
      <c r="AM719" s="786"/>
      <c r="AN719" s="786"/>
    </row>
    <row r="720" spans="1:40" ht="14.25" customHeight="1">
      <c r="A720" s="83"/>
      <c r="B720" s="51"/>
      <c r="E720" s="51"/>
      <c r="F720" s="51"/>
      <c r="G720" s="632" t="s">
        <v>13</v>
      </c>
      <c r="H720" s="632"/>
      <c r="I720" s="668">
        <f>SUM(I717:J719)</f>
        <v>0</v>
      </c>
      <c r="J720" s="668"/>
      <c r="U720" s="85"/>
      <c r="V720" s="70"/>
      <c r="W720" s="67"/>
      <c r="X720" s="67"/>
      <c r="Y720" s="70"/>
      <c r="Z720" s="70"/>
      <c r="AA720" s="97"/>
      <c r="AB720" s="97"/>
      <c r="AC720" s="98"/>
      <c r="AD720" s="117"/>
      <c r="AE720" s="70"/>
      <c r="AF720" s="70"/>
      <c r="AG720" s="67"/>
      <c r="AH720" s="67"/>
      <c r="AI720" s="70"/>
      <c r="AJ720" s="70"/>
      <c r="AK720" s="660"/>
      <c r="AL720" s="660"/>
      <c r="AM720" s="786"/>
      <c r="AN720" s="786"/>
    </row>
    <row r="721" spans="1:40" ht="6.75" customHeight="1">
      <c r="A721" s="83"/>
      <c r="B721" s="51"/>
      <c r="E721" s="51"/>
      <c r="F721" s="51"/>
      <c r="G721" s="51"/>
      <c r="H721" s="51"/>
      <c r="I721" s="42"/>
      <c r="J721" s="84"/>
      <c r="U721" s="85"/>
      <c r="V721" s="70"/>
      <c r="W721" s="67"/>
      <c r="X721" s="67"/>
      <c r="Y721" s="70"/>
      <c r="Z721" s="70"/>
      <c r="AA721" s="78"/>
      <c r="AB721" s="78"/>
      <c r="AC721" s="99"/>
      <c r="AD721" s="80"/>
      <c r="AE721" s="70"/>
      <c r="AF721" s="70"/>
      <c r="AG721" s="67"/>
      <c r="AH721" s="67"/>
      <c r="AI721" s="70"/>
      <c r="AJ721" s="70"/>
      <c r="AK721" s="70"/>
      <c r="AL721" s="70"/>
      <c r="AM721" s="99"/>
      <c r="AN721" s="99"/>
    </row>
    <row r="722" spans="1:40" ht="18">
      <c r="A722" s="81" t="s">
        <v>36</v>
      </c>
      <c r="U722" s="88"/>
      <c r="V722" s="67"/>
      <c r="W722" s="67"/>
      <c r="X722" s="67"/>
      <c r="Y722" s="67"/>
      <c r="Z722" s="67"/>
      <c r="AA722" s="97"/>
      <c r="AB722" s="97"/>
      <c r="AC722" s="67"/>
      <c r="AD722" s="116"/>
      <c r="AE722" s="71"/>
      <c r="AF722" s="67"/>
      <c r="AG722" s="67"/>
      <c r="AH722" s="67"/>
      <c r="AI722" s="67"/>
      <c r="AJ722" s="67"/>
      <c r="AK722" s="67"/>
      <c r="AL722" s="67"/>
      <c r="AM722" s="67"/>
      <c r="AN722" s="67"/>
    </row>
    <row r="723" spans="1:40" ht="32.25" customHeight="1">
      <c r="A723" s="635" t="s">
        <v>37</v>
      </c>
      <c r="B723" s="636"/>
      <c r="C723" s="636"/>
      <c r="D723" s="636"/>
      <c r="E723" s="636"/>
      <c r="F723" s="637"/>
      <c r="G723" s="724" t="s">
        <v>44</v>
      </c>
      <c r="H723" s="725"/>
      <c r="I723" s="735" t="s">
        <v>11</v>
      </c>
      <c r="J723" s="736"/>
      <c r="U723" s="86"/>
      <c r="V723" s="67"/>
      <c r="W723" s="67"/>
      <c r="X723" s="67"/>
      <c r="Y723" s="67"/>
      <c r="Z723" s="67"/>
      <c r="AA723" s="108"/>
      <c r="AB723" s="108"/>
      <c r="AC723" s="98"/>
      <c r="AD723" s="117"/>
      <c r="AE723" s="660"/>
      <c r="AF723" s="660"/>
      <c r="AG723" s="660"/>
      <c r="AH723" s="660"/>
      <c r="AI723" s="660"/>
      <c r="AJ723" s="660"/>
      <c r="AK723" s="780"/>
      <c r="AL723" s="780"/>
      <c r="AM723" s="786"/>
      <c r="AN723" s="786"/>
    </row>
    <row r="724" spans="1:40" ht="14.25" customHeight="1">
      <c r="A724" s="679" t="s">
        <v>229</v>
      </c>
      <c r="B724" s="653"/>
      <c r="C724" s="653"/>
      <c r="D724" s="653"/>
      <c r="E724" s="653"/>
      <c r="F724" s="680"/>
      <c r="G724" s="820" t="s">
        <v>230</v>
      </c>
      <c r="H724" s="632"/>
      <c r="I724" s="668">
        <v>12000</v>
      </c>
      <c r="J724" s="668"/>
      <c r="U724" s="86"/>
      <c r="V724" s="67"/>
      <c r="W724" s="67"/>
      <c r="X724" s="67"/>
      <c r="Y724" s="67"/>
      <c r="Z724" s="67"/>
      <c r="AA724" s="97"/>
      <c r="AB724" s="97"/>
      <c r="AC724" s="98"/>
      <c r="AD724" s="117"/>
      <c r="AE724" s="660"/>
      <c r="AF724" s="660"/>
      <c r="AG724" s="660"/>
      <c r="AH724" s="660"/>
      <c r="AI724" s="660"/>
      <c r="AJ724" s="660"/>
      <c r="AK724" s="660"/>
      <c r="AL724" s="660"/>
      <c r="AM724" s="666"/>
      <c r="AN724" s="666"/>
    </row>
    <row r="725" spans="1:40" ht="14.25" customHeight="1">
      <c r="A725" s="679"/>
      <c r="B725" s="653"/>
      <c r="C725" s="653"/>
      <c r="D725" s="653"/>
      <c r="E725" s="653"/>
      <c r="F725" s="680"/>
      <c r="G725" s="632"/>
      <c r="H725" s="632"/>
      <c r="I725" s="668"/>
      <c r="J725" s="668"/>
      <c r="U725" s="86"/>
      <c r="V725" s="67"/>
      <c r="W725" s="67"/>
      <c r="X725" s="67"/>
      <c r="Y725" s="67"/>
      <c r="Z725" s="67"/>
      <c r="AA725" s="97"/>
      <c r="AB725" s="97"/>
      <c r="AC725" s="98"/>
      <c r="AD725" s="117"/>
      <c r="AE725" s="660"/>
      <c r="AF725" s="660"/>
      <c r="AG725" s="660"/>
      <c r="AH725" s="660"/>
      <c r="AI725" s="660"/>
      <c r="AJ725" s="660"/>
      <c r="AK725" s="660"/>
      <c r="AL725" s="660"/>
      <c r="AM725" s="786"/>
      <c r="AN725" s="786"/>
    </row>
    <row r="726" spans="1:40" ht="14.25" customHeight="1">
      <c r="A726" s="640"/>
      <c r="B726" s="641"/>
      <c r="E726" s="641"/>
      <c r="F726" s="641"/>
      <c r="G726" s="632" t="s">
        <v>13</v>
      </c>
      <c r="H726" s="632"/>
      <c r="I726" s="668">
        <f>SUM(I724:J725)</f>
        <v>12000</v>
      </c>
      <c r="J726" s="668"/>
      <c r="U726" s="86"/>
      <c r="V726" s="67"/>
      <c r="W726" s="67"/>
      <c r="X726" s="67"/>
      <c r="Y726" s="67"/>
      <c r="Z726" s="67"/>
      <c r="AA726" s="97"/>
      <c r="AB726" s="97"/>
      <c r="AC726" s="98"/>
      <c r="AD726" s="117"/>
      <c r="AE726" s="660"/>
      <c r="AF726" s="660"/>
      <c r="AG726" s="67"/>
      <c r="AH726" s="67"/>
      <c r="AI726" s="660"/>
      <c r="AJ726" s="660"/>
      <c r="AK726" s="660"/>
      <c r="AL726" s="660"/>
      <c r="AM726" s="786"/>
      <c r="AN726" s="786"/>
    </row>
    <row r="727" spans="7:40" ht="6.75" customHeight="1">
      <c r="G727" s="678"/>
      <c r="H727" s="678"/>
      <c r="I727" s="726"/>
      <c r="J727" s="727"/>
      <c r="U727" s="86"/>
      <c r="V727" s="67"/>
      <c r="W727" s="67"/>
      <c r="X727" s="67"/>
      <c r="Y727" s="67"/>
      <c r="Z727" s="67"/>
      <c r="AA727" s="97"/>
      <c r="AB727" s="97"/>
      <c r="AC727" s="98"/>
      <c r="AD727" s="117"/>
      <c r="AE727" s="67"/>
      <c r="AF727" s="67"/>
      <c r="AG727" s="67"/>
      <c r="AH727" s="67"/>
      <c r="AI727" s="67"/>
      <c r="AJ727" s="67"/>
      <c r="AK727" s="660"/>
      <c r="AL727" s="660"/>
      <c r="AM727" s="786"/>
      <c r="AN727" s="786"/>
    </row>
    <row r="728" spans="1:40" ht="18">
      <c r="A728" s="81" t="s">
        <v>39</v>
      </c>
      <c r="G728" s="51"/>
      <c r="H728" s="51"/>
      <c r="I728" s="42"/>
      <c r="J728" s="84"/>
      <c r="U728" s="88"/>
      <c r="V728" s="67"/>
      <c r="W728" s="67"/>
      <c r="X728" s="67"/>
      <c r="Y728" s="67"/>
      <c r="Z728" s="67"/>
      <c r="AA728" s="78"/>
      <c r="AB728" s="78"/>
      <c r="AC728" s="98"/>
      <c r="AD728" s="117"/>
      <c r="AE728" s="71"/>
      <c r="AF728" s="67"/>
      <c r="AG728" s="67"/>
      <c r="AH728" s="67"/>
      <c r="AI728" s="67"/>
      <c r="AJ728" s="67"/>
      <c r="AK728" s="70"/>
      <c r="AL728" s="70"/>
      <c r="AM728" s="98"/>
      <c r="AN728" s="98"/>
    </row>
    <row r="729" spans="1:40" ht="15.75">
      <c r="A729" s="642" t="s">
        <v>26</v>
      </c>
      <c r="B729" s="642"/>
      <c r="C729" s="642"/>
      <c r="D729" s="642"/>
      <c r="E729" s="642"/>
      <c r="F729" s="642"/>
      <c r="G729" s="642" t="s">
        <v>40</v>
      </c>
      <c r="H729" s="642"/>
      <c r="I729" s="656" t="s">
        <v>11</v>
      </c>
      <c r="J729" s="656"/>
      <c r="U729" s="86"/>
      <c r="V729" s="67"/>
      <c r="W729" s="67"/>
      <c r="X729" s="67"/>
      <c r="Y729" s="67"/>
      <c r="Z729" s="67"/>
      <c r="AA729" s="97"/>
      <c r="AB729" s="97"/>
      <c r="AC729" s="67"/>
      <c r="AD729" s="116"/>
      <c r="AE729" s="660"/>
      <c r="AF729" s="660"/>
      <c r="AG729" s="660"/>
      <c r="AH729" s="660"/>
      <c r="AI729" s="660"/>
      <c r="AJ729" s="660"/>
      <c r="AK729" s="660"/>
      <c r="AL729" s="660"/>
      <c r="AM729" s="660"/>
      <c r="AN729" s="660"/>
    </row>
    <row r="730" spans="1:40" ht="14.25" customHeight="1">
      <c r="A730" s="648" t="s">
        <v>149</v>
      </c>
      <c r="B730" s="648"/>
      <c r="C730" s="648"/>
      <c r="D730" s="648"/>
      <c r="E730" s="648"/>
      <c r="F730" s="692"/>
      <c r="G730" s="720">
        <f>$G$47</f>
        <v>0.25</v>
      </c>
      <c r="H730" s="720"/>
      <c r="I730" s="721">
        <f>(I726+I720+I713+I703)*G730</f>
        <v>3150</v>
      </c>
      <c r="J730" s="721"/>
      <c r="U730" s="86"/>
      <c r="V730" s="67"/>
      <c r="W730" s="67"/>
      <c r="X730" s="67"/>
      <c r="Y730" s="67"/>
      <c r="Z730" s="67"/>
      <c r="AA730" s="97"/>
      <c r="AB730" s="97"/>
      <c r="AC730" s="67"/>
      <c r="AD730" s="116"/>
      <c r="AE730" s="660"/>
      <c r="AF730" s="660"/>
      <c r="AG730" s="660"/>
      <c r="AH730" s="660"/>
      <c r="AI730" s="660"/>
      <c r="AJ730" s="660"/>
      <c r="AK730" s="665"/>
      <c r="AL730" s="665"/>
      <c r="AM730" s="666"/>
      <c r="AN730" s="666"/>
    </row>
    <row r="731" spans="1:40" ht="14.25" customHeight="1">
      <c r="A731" s="659"/>
      <c r="B731" s="660"/>
      <c r="C731" s="660"/>
      <c r="D731" s="660"/>
      <c r="E731" s="660"/>
      <c r="F731" s="660"/>
      <c r="G731" s="632" t="s">
        <v>13</v>
      </c>
      <c r="H731" s="632"/>
      <c r="I731" s="668">
        <f>I730</f>
        <v>3150</v>
      </c>
      <c r="J731" s="668"/>
      <c r="U731" s="86"/>
      <c r="V731" s="67"/>
      <c r="W731" s="67"/>
      <c r="X731" s="67"/>
      <c r="Y731" s="67"/>
      <c r="Z731" s="67"/>
      <c r="AA731" s="97"/>
      <c r="AB731" s="97"/>
      <c r="AC731" s="67"/>
      <c r="AD731" s="116"/>
      <c r="AE731" s="660"/>
      <c r="AF731" s="660"/>
      <c r="AG731" s="660"/>
      <c r="AH731" s="660"/>
      <c r="AI731" s="660"/>
      <c r="AJ731" s="660"/>
      <c r="AK731" s="660"/>
      <c r="AL731" s="660"/>
      <c r="AM731" s="666"/>
      <c r="AN731" s="666"/>
    </row>
    <row r="732" spans="1:40" ht="14.25" customHeight="1">
      <c r="A732" s="659"/>
      <c r="B732" s="660"/>
      <c r="C732" s="660"/>
      <c r="D732" s="660"/>
      <c r="E732" s="660"/>
      <c r="F732" s="660"/>
      <c r="G732" s="665"/>
      <c r="H732" s="665"/>
      <c r="I732" s="666"/>
      <c r="J732" s="667"/>
      <c r="U732" s="86"/>
      <c r="V732" s="67"/>
      <c r="W732" s="67"/>
      <c r="X732" s="67"/>
      <c r="Y732" s="67"/>
      <c r="Z732" s="67"/>
      <c r="AA732" s="97"/>
      <c r="AB732" s="97"/>
      <c r="AC732" s="67"/>
      <c r="AD732" s="116"/>
      <c r="AE732" s="660"/>
      <c r="AF732" s="660"/>
      <c r="AG732" s="660"/>
      <c r="AH732" s="660"/>
      <c r="AI732" s="660"/>
      <c r="AJ732" s="660"/>
      <c r="AK732" s="665"/>
      <c r="AL732" s="665"/>
      <c r="AM732" s="666"/>
      <c r="AN732" s="666"/>
    </row>
    <row r="733" spans="1:40" ht="14.25" customHeight="1">
      <c r="A733" s="632" t="s">
        <v>150</v>
      </c>
      <c r="B733" s="632"/>
      <c r="C733" s="632"/>
      <c r="D733" s="632"/>
      <c r="E733" s="632"/>
      <c r="F733" s="632"/>
      <c r="G733" s="632"/>
      <c r="H733" s="632"/>
      <c r="I733" s="668">
        <f>I731+I726+I720+I713+I703</f>
        <v>15750</v>
      </c>
      <c r="J733" s="668"/>
      <c r="U733" s="86"/>
      <c r="V733" s="67"/>
      <c r="W733" s="67"/>
      <c r="X733" s="67"/>
      <c r="Y733" s="67"/>
      <c r="Z733" s="67"/>
      <c r="AA733" s="97"/>
      <c r="AB733" s="97"/>
      <c r="AC733" s="67"/>
      <c r="AD733" s="116"/>
      <c r="AE733" s="660"/>
      <c r="AF733" s="660"/>
      <c r="AG733" s="660"/>
      <c r="AH733" s="660"/>
      <c r="AI733" s="660"/>
      <c r="AJ733" s="660"/>
      <c r="AK733" s="660"/>
      <c r="AL733" s="660"/>
      <c r="AM733" s="666"/>
      <c r="AN733" s="666"/>
    </row>
    <row r="734" spans="1:40" ht="20.25">
      <c r="A734" s="710" t="s">
        <v>16</v>
      </c>
      <c r="B734" s="711"/>
      <c r="C734" s="711"/>
      <c r="D734" s="711"/>
      <c r="E734" s="711"/>
      <c r="F734" s="711"/>
      <c r="G734" s="711"/>
      <c r="H734" s="711"/>
      <c r="I734" s="711"/>
      <c r="J734" s="718"/>
      <c r="U734" s="114"/>
      <c r="V734" s="100"/>
      <c r="W734" s="100"/>
      <c r="X734" s="100"/>
      <c r="Y734" s="100"/>
      <c r="Z734" s="100"/>
      <c r="AA734" s="104"/>
      <c r="AB734" s="104"/>
      <c r="AC734" s="100"/>
      <c r="AD734" s="115"/>
      <c r="AE734" s="775"/>
      <c r="AF734" s="775"/>
      <c r="AG734" s="775"/>
      <c r="AH734" s="775"/>
      <c r="AI734" s="775"/>
      <c r="AJ734" s="775"/>
      <c r="AK734" s="775"/>
      <c r="AL734" s="775"/>
      <c r="AM734" s="775"/>
      <c r="AN734" s="775"/>
    </row>
    <row r="735" spans="1:40" s="6" customFormat="1" ht="8.25" customHeight="1">
      <c r="A735" s="75"/>
      <c r="B735" s="11"/>
      <c r="C735" s="11"/>
      <c r="D735" s="11"/>
      <c r="E735" s="11"/>
      <c r="F735" s="11"/>
      <c r="G735" s="11"/>
      <c r="H735" s="11"/>
      <c r="I735" s="72"/>
      <c r="J735" s="89"/>
      <c r="U735" s="62"/>
      <c r="V735" s="68"/>
      <c r="W735" s="68"/>
      <c r="X735" s="68"/>
      <c r="Y735" s="68"/>
      <c r="Z735" s="68"/>
      <c r="AA735" s="105"/>
      <c r="AB735" s="105"/>
      <c r="AC735" s="68"/>
      <c r="AD735" s="63"/>
      <c r="AE735" s="68"/>
      <c r="AF735" s="68"/>
      <c r="AG735" s="68"/>
      <c r="AH735" s="68"/>
      <c r="AI735" s="68"/>
      <c r="AJ735" s="68"/>
      <c r="AK735" s="68"/>
      <c r="AL735" s="68"/>
      <c r="AM735" s="68"/>
      <c r="AN735" s="68"/>
    </row>
    <row r="736" spans="1:40" ht="14.25" customHeight="1">
      <c r="A736" s="691" t="s">
        <v>4</v>
      </c>
      <c r="B736" s="691"/>
      <c r="C736" s="632" t="str">
        <f>$C$3</f>
        <v>READECUACIÓN SEDE SERVICIOS GENERALES</v>
      </c>
      <c r="D736" s="632"/>
      <c r="E736" s="632"/>
      <c r="F736" s="632"/>
      <c r="G736" s="632"/>
      <c r="H736" s="632"/>
      <c r="I736" s="632"/>
      <c r="J736" s="632"/>
      <c r="U736" s="86"/>
      <c r="V736" s="67"/>
      <c r="W736" s="67"/>
      <c r="X736" s="67"/>
      <c r="Y736" s="67"/>
      <c r="Z736" s="67"/>
      <c r="AA736" s="97"/>
      <c r="AB736" s="97"/>
      <c r="AC736" s="67"/>
      <c r="AD736" s="116"/>
      <c r="AE736" s="660"/>
      <c r="AF736" s="660"/>
      <c r="AG736" s="660"/>
      <c r="AH736" s="660"/>
      <c r="AI736" s="660"/>
      <c r="AJ736" s="660"/>
      <c r="AK736" s="660"/>
      <c r="AL736" s="660"/>
      <c r="AM736" s="660"/>
      <c r="AN736" s="660"/>
    </row>
    <row r="737" spans="1:40" ht="14.25" customHeight="1">
      <c r="A737" s="691" t="s">
        <v>5</v>
      </c>
      <c r="B737" s="691"/>
      <c r="C737" s="632" t="str">
        <f>$C$4</f>
        <v>UNIVERSIDAD DEL CAUCA -SERVICIOS GENERALES</v>
      </c>
      <c r="D737" s="632"/>
      <c r="E737" s="632"/>
      <c r="F737" s="632"/>
      <c r="G737" s="632"/>
      <c r="H737" s="632"/>
      <c r="I737" s="632"/>
      <c r="J737" s="632"/>
      <c r="U737" s="86"/>
      <c r="V737" s="67"/>
      <c r="W737" s="67"/>
      <c r="X737" s="67"/>
      <c r="Y737" s="67"/>
      <c r="Z737" s="67"/>
      <c r="AA737" s="97"/>
      <c r="AB737" s="97"/>
      <c r="AC737" s="67"/>
      <c r="AD737" s="116"/>
      <c r="AE737" s="660"/>
      <c r="AF737" s="660"/>
      <c r="AG737" s="660"/>
      <c r="AH737" s="660"/>
      <c r="AI737" s="660"/>
      <c r="AJ737" s="660"/>
      <c r="AK737" s="660"/>
      <c r="AL737" s="660"/>
      <c r="AM737" s="660"/>
      <c r="AN737" s="660"/>
    </row>
    <row r="738" spans="1:30" ht="14.25" customHeight="1">
      <c r="A738" s="691" t="s">
        <v>17</v>
      </c>
      <c r="B738" s="691"/>
      <c r="C738" s="632" t="str">
        <f>$C$5</f>
        <v>UNIVERSIDAD DEL CAUCA</v>
      </c>
      <c r="D738" s="632"/>
      <c r="E738" s="632"/>
      <c r="F738" s="632"/>
      <c r="G738" s="632"/>
      <c r="H738" s="632"/>
      <c r="I738" s="632"/>
      <c r="J738" s="632"/>
      <c r="U738" s="86"/>
      <c r="V738" s="67"/>
      <c r="W738" s="67"/>
      <c r="X738" s="67"/>
      <c r="Y738" s="67"/>
      <c r="Z738" s="67"/>
      <c r="AA738" s="97"/>
      <c r="AB738" s="97"/>
      <c r="AC738" s="67"/>
      <c r="AD738" s="116"/>
    </row>
    <row r="739" spans="1:30" ht="14.25" customHeight="1">
      <c r="A739" s="677" t="s">
        <v>18</v>
      </c>
      <c r="B739" s="651"/>
      <c r="C739" s="679" t="str">
        <f>$C$6</f>
        <v>ING. JOHN JAIRO LEDEZMA SOLANO</v>
      </c>
      <c r="D739" s="653"/>
      <c r="E739" s="653"/>
      <c r="F739" s="653"/>
      <c r="G739" s="653"/>
      <c r="H739" s="653"/>
      <c r="I739" s="653"/>
      <c r="J739" s="680"/>
      <c r="U739" s="86"/>
      <c r="V739" s="67"/>
      <c r="W739" s="67"/>
      <c r="X739" s="67"/>
      <c r="Y739" s="67"/>
      <c r="Z739" s="67"/>
      <c r="AA739" s="97"/>
      <c r="AB739" s="97"/>
      <c r="AC739" s="67"/>
      <c r="AD739" s="116"/>
    </row>
    <row r="740" spans="1:30" ht="14.25" customHeight="1">
      <c r="A740" s="691" t="s">
        <v>6</v>
      </c>
      <c r="B740" s="691"/>
      <c r="C740" s="713" t="str">
        <f>$C$7</f>
        <v>FEBRERO DE 2011</v>
      </c>
      <c r="D740" s="714"/>
      <c r="E740" s="714"/>
      <c r="F740" s="712" t="str">
        <f>$F$7</f>
        <v>MP 19202-128892 CAU</v>
      </c>
      <c r="G740" s="712"/>
      <c r="H740" s="712"/>
      <c r="I740" s="712"/>
      <c r="J740" s="712"/>
      <c r="U740" s="86"/>
      <c r="V740" s="67"/>
      <c r="W740" s="67"/>
      <c r="X740" s="67"/>
      <c r="Y740" s="67"/>
      <c r="Z740" s="67"/>
      <c r="AA740" s="97"/>
      <c r="AB740" s="97"/>
      <c r="AC740" s="67"/>
      <c r="AD740" s="116"/>
    </row>
    <row r="741" spans="2:30" ht="4.5" customHeight="1">
      <c r="B741" s="77"/>
      <c r="C741" s="77"/>
      <c r="D741" s="77"/>
      <c r="E741" s="77"/>
      <c r="F741" s="77"/>
      <c r="G741" s="77"/>
      <c r="U741" s="86"/>
      <c r="V741" s="69"/>
      <c r="W741" s="69"/>
      <c r="X741" s="69"/>
      <c r="Y741" s="69"/>
      <c r="Z741" s="69"/>
      <c r="AA741" s="107"/>
      <c r="AB741" s="97"/>
      <c r="AC741" s="67"/>
      <c r="AD741" s="116"/>
    </row>
    <row r="742" spans="1:30" ht="14.25" customHeight="1">
      <c r="A742" s="5" t="s">
        <v>9</v>
      </c>
      <c r="B742" s="722" t="s">
        <v>8</v>
      </c>
      <c r="C742" s="632" t="str">
        <f>'CONTENIDO GENERAL'!$B$11</f>
        <v>PRELIMINARES</v>
      </c>
      <c r="D742" s="632"/>
      <c r="E742" s="632"/>
      <c r="F742" s="722" t="s">
        <v>10</v>
      </c>
      <c r="G742" s="722" t="str">
        <f>'CONTENIDO GENERAL'!C27</f>
        <v>ML</v>
      </c>
      <c r="H742" s="705" t="s">
        <v>24</v>
      </c>
      <c r="I742" s="678"/>
      <c r="J742" s="706"/>
      <c r="U742" s="86"/>
      <c r="V742" s="67"/>
      <c r="W742" s="67"/>
      <c r="X742" s="67"/>
      <c r="Y742" s="67"/>
      <c r="Z742" s="67"/>
      <c r="AA742" s="97"/>
      <c r="AB742" s="97"/>
      <c r="AC742" s="67"/>
      <c r="AD742" s="116"/>
    </row>
    <row r="743" spans="1:30" ht="14.25" customHeight="1">
      <c r="A743" s="64">
        <f>'CONTENIDO GENERAL'!$A$11</f>
        <v>1</v>
      </c>
      <c r="B743" s="723"/>
      <c r="C743" s="632"/>
      <c r="D743" s="632"/>
      <c r="E743" s="632"/>
      <c r="F743" s="723"/>
      <c r="G743" s="723"/>
      <c r="H743" s="1"/>
      <c r="I743" s="73" t="s">
        <v>25</v>
      </c>
      <c r="J743" s="74"/>
      <c r="U743" s="87"/>
      <c r="V743" s="67"/>
      <c r="W743" s="67"/>
      <c r="X743" s="67"/>
      <c r="Y743" s="67"/>
      <c r="Z743" s="67"/>
      <c r="AA743" s="97"/>
      <c r="AB743" s="78"/>
      <c r="AC743" s="70"/>
      <c r="AD743" s="61"/>
    </row>
    <row r="744" spans="1:30" ht="14.25" customHeight="1">
      <c r="A744" s="5" t="s">
        <v>9</v>
      </c>
      <c r="B744" s="722" t="s">
        <v>7</v>
      </c>
      <c r="C744" s="748" t="str">
        <f>'CONTENIDO GENERAL'!B27</f>
        <v>DEMOLICION BORDILLO  CONCRETO SIMPLE</v>
      </c>
      <c r="D744" s="749"/>
      <c r="E744" s="750"/>
      <c r="F744" s="679" t="s">
        <v>23</v>
      </c>
      <c r="G744" s="680"/>
      <c r="H744" s="705"/>
      <c r="I744" s="678"/>
      <c r="J744" s="706"/>
      <c r="U744" s="86"/>
      <c r="V744" s="67"/>
      <c r="W744" s="67"/>
      <c r="X744" s="67"/>
      <c r="Y744" s="67"/>
      <c r="Z744" s="67"/>
      <c r="AA744" s="97"/>
      <c r="AB744" s="97"/>
      <c r="AC744" s="67"/>
      <c r="AD744" s="116"/>
    </row>
    <row r="745" spans="1:30" ht="14.25" customHeight="1">
      <c r="A745" s="65">
        <f>'CONTENIDO GENERAL'!A27</f>
        <v>1.1600000000000001</v>
      </c>
      <c r="B745" s="723"/>
      <c r="C745" s="751"/>
      <c r="D745" s="752"/>
      <c r="E745" s="753"/>
      <c r="F745" s="707"/>
      <c r="G745" s="708"/>
      <c r="H745" s="708"/>
      <c r="I745" s="708"/>
      <c r="J745" s="709"/>
      <c r="U745" s="87"/>
      <c r="V745" s="67"/>
      <c r="W745" s="67"/>
      <c r="X745" s="67"/>
      <c r="Y745" s="67"/>
      <c r="Z745" s="67"/>
      <c r="AA745" s="97"/>
      <c r="AB745" s="97"/>
      <c r="AC745" s="67"/>
      <c r="AD745" s="116"/>
    </row>
    <row r="746" spans="21:30" ht="3.75" customHeight="1">
      <c r="U746" s="86"/>
      <c r="V746" s="67"/>
      <c r="W746" s="67"/>
      <c r="X746" s="67"/>
      <c r="Y746" s="67"/>
      <c r="Z746" s="67"/>
      <c r="AA746" s="97"/>
      <c r="AB746" s="97"/>
      <c r="AC746" s="67"/>
      <c r="AD746" s="116"/>
    </row>
    <row r="747" spans="1:30" ht="18">
      <c r="A747" s="737" t="s">
        <v>28</v>
      </c>
      <c r="B747" s="738"/>
      <c r="U747" s="88"/>
      <c r="V747" s="71"/>
      <c r="W747" s="67"/>
      <c r="X747" s="67"/>
      <c r="Y747" s="67"/>
      <c r="Z747" s="67"/>
      <c r="AA747" s="97"/>
      <c r="AB747" s="97"/>
      <c r="AC747" s="67"/>
      <c r="AD747" s="116"/>
    </row>
    <row r="748" spans="1:30" ht="33" customHeight="1">
      <c r="A748" s="643" t="s">
        <v>26</v>
      </c>
      <c r="B748" s="643"/>
      <c r="C748" s="643"/>
      <c r="D748" s="52" t="s">
        <v>29</v>
      </c>
      <c r="E748" s="724" t="s">
        <v>14</v>
      </c>
      <c r="F748" s="725"/>
      <c r="G748" s="724" t="s">
        <v>12</v>
      </c>
      <c r="H748" s="725"/>
      <c r="I748" s="635" t="s">
        <v>11</v>
      </c>
      <c r="J748" s="637"/>
      <c r="U748" s="86"/>
      <c r="V748" s="67"/>
      <c r="W748" s="67"/>
      <c r="X748" s="70"/>
      <c r="Y748" s="101"/>
      <c r="Z748" s="101"/>
      <c r="AA748" s="108"/>
      <c r="AB748" s="108"/>
      <c r="AC748" s="67"/>
      <c r="AD748" s="116"/>
    </row>
    <row r="749" spans="1:30" ht="14.25" customHeight="1">
      <c r="A749" s="692" t="s">
        <v>81</v>
      </c>
      <c r="B749" s="696"/>
      <c r="C749" s="693"/>
      <c r="D749" s="53" t="s">
        <v>43</v>
      </c>
      <c r="E749" s="654"/>
      <c r="F749" s="655"/>
      <c r="G749" s="654"/>
      <c r="H749" s="655"/>
      <c r="I749" s="646">
        <f>I774*0.05</f>
        <v>225</v>
      </c>
      <c r="J749" s="647"/>
      <c r="U749" s="86"/>
      <c r="V749" s="67"/>
      <c r="W749" s="67"/>
      <c r="X749" s="66"/>
      <c r="Y749" s="101"/>
      <c r="Z749" s="101"/>
      <c r="AA749" s="108"/>
      <c r="AB749" s="108"/>
      <c r="AC749" s="67"/>
      <c r="AD749" s="116"/>
    </row>
    <row r="750" spans="1:30" ht="14.25" customHeight="1">
      <c r="A750" s="693" t="str">
        <f>EQUIPO!B34</f>
        <v>Mezcladora de concreto de 1 saco</v>
      </c>
      <c r="B750" s="648"/>
      <c r="C750" s="648"/>
      <c r="D750" s="8" t="str">
        <f>EQUIPO!C34</f>
        <v>DIA</v>
      </c>
      <c r="E750" s="692">
        <f>EQUIPO!D34</f>
        <v>50000</v>
      </c>
      <c r="F750" s="693"/>
      <c r="G750" s="648"/>
      <c r="H750" s="648"/>
      <c r="I750" s="646">
        <f>0.2*E750</f>
        <v>10000</v>
      </c>
      <c r="J750" s="756"/>
      <c r="U750" s="86"/>
      <c r="V750" s="67"/>
      <c r="W750" s="67"/>
      <c r="X750" s="67"/>
      <c r="Y750" s="67"/>
      <c r="Z750" s="67"/>
      <c r="AA750" s="97"/>
      <c r="AB750" s="97"/>
      <c r="AC750" s="98"/>
      <c r="AD750" s="117"/>
    </row>
    <row r="751" spans="7:30" ht="14.25" customHeight="1">
      <c r="G751" s="632" t="s">
        <v>13</v>
      </c>
      <c r="H751" s="632"/>
      <c r="I751" s="688">
        <f>SUM(I749:J750)</f>
        <v>10225</v>
      </c>
      <c r="J751" s="689"/>
      <c r="U751" s="86"/>
      <c r="V751" s="67"/>
      <c r="W751" s="67"/>
      <c r="X751" s="67"/>
      <c r="Y751" s="67"/>
      <c r="Z751" s="67"/>
      <c r="AA751" s="97"/>
      <c r="AB751" s="97"/>
      <c r="AC751" s="98"/>
      <c r="AD751" s="117"/>
    </row>
    <row r="752" spans="21:30" ht="6" customHeight="1">
      <c r="U752" s="86"/>
      <c r="V752" s="67"/>
      <c r="W752" s="67"/>
      <c r="X752" s="67"/>
      <c r="Y752" s="67"/>
      <c r="Z752" s="67"/>
      <c r="AA752" s="97"/>
      <c r="AB752" s="97"/>
      <c r="AC752" s="67"/>
      <c r="AD752" s="116"/>
    </row>
    <row r="753" spans="1:30" ht="15.75" customHeight="1">
      <c r="A753" s="81" t="s">
        <v>30</v>
      </c>
      <c r="U753" s="88"/>
      <c r="V753" s="67"/>
      <c r="W753" s="67"/>
      <c r="X753" s="67"/>
      <c r="Y753" s="67"/>
      <c r="Z753" s="67"/>
      <c r="AA753" s="97"/>
      <c r="AB753" s="97"/>
      <c r="AC753" s="67"/>
      <c r="AD753" s="116"/>
    </row>
    <row r="754" spans="1:30" ht="15.75" customHeight="1">
      <c r="A754" s="635" t="s">
        <v>26</v>
      </c>
      <c r="B754" s="636"/>
      <c r="C754" s="637"/>
      <c r="D754" s="724" t="s">
        <v>2</v>
      </c>
      <c r="E754" s="725"/>
      <c r="F754" s="3" t="s">
        <v>0</v>
      </c>
      <c r="G754" s="724" t="s">
        <v>15</v>
      </c>
      <c r="H754" s="725"/>
      <c r="I754" s="754" t="s">
        <v>11</v>
      </c>
      <c r="J754" s="755"/>
      <c r="U754" s="86"/>
      <c r="V754" s="67"/>
      <c r="W754" s="67"/>
      <c r="X754" s="101"/>
      <c r="Y754" s="101"/>
      <c r="Z754" s="66"/>
      <c r="AA754" s="108"/>
      <c r="AB754" s="108"/>
      <c r="AC754" s="67"/>
      <c r="AD754" s="116"/>
    </row>
    <row r="755" spans="1:30" ht="14.25" customHeight="1">
      <c r="A755" s="632" t="str">
        <f>'$MATERIALES'!A8</f>
        <v>CONCRETO 3000 PSI (21 MPA)</v>
      </c>
      <c r="B755" s="632"/>
      <c r="C755" s="632"/>
      <c r="D755" s="679" t="str">
        <f>'$MATERIALES'!B8</f>
        <v>M3</v>
      </c>
      <c r="E755" s="653"/>
      <c r="F755" s="144">
        <v>0.045</v>
      </c>
      <c r="G755" s="632">
        <f>'$MATERIALES'!C8</f>
        <v>300000</v>
      </c>
      <c r="H755" s="632"/>
      <c r="I755" s="688">
        <f>G755*F755</f>
        <v>13500</v>
      </c>
      <c r="J755" s="689"/>
      <c r="U755" s="86"/>
      <c r="V755" s="67"/>
      <c r="W755" s="67"/>
      <c r="X755" s="67"/>
      <c r="Y755" s="67"/>
      <c r="Z755" s="70"/>
      <c r="AA755" s="97"/>
      <c r="AB755" s="97"/>
      <c r="AC755" s="98"/>
      <c r="AD755" s="117"/>
    </row>
    <row r="756" spans="1:30" ht="14.25" customHeight="1">
      <c r="A756" s="632" t="str">
        <f>'$MATERIALES'!A28</f>
        <v>TABLA CEP 1 CARA 20X300X2.5 CM</v>
      </c>
      <c r="B756" s="632"/>
      <c r="C756" s="632"/>
      <c r="D756" s="679" t="str">
        <f>'$MATERIALES'!B28</f>
        <v>Unidad X 3M</v>
      </c>
      <c r="E756" s="653"/>
      <c r="F756" s="144">
        <v>0.8</v>
      </c>
      <c r="G756" s="632">
        <f>'$MATERIALES'!C28</f>
        <v>7000</v>
      </c>
      <c r="H756" s="632"/>
      <c r="I756" s="688">
        <f>G756*F756</f>
        <v>5600</v>
      </c>
      <c r="J756" s="689"/>
      <c r="U756" s="86"/>
      <c r="V756" s="67"/>
      <c r="W756" s="67"/>
      <c r="X756" s="67"/>
      <c r="Y756" s="67"/>
      <c r="Z756" s="70"/>
      <c r="AA756" s="97"/>
      <c r="AB756" s="97"/>
      <c r="AC756" s="98"/>
      <c r="AD756" s="117"/>
    </row>
    <row r="757" spans="1:30" ht="14.25" customHeight="1">
      <c r="A757" s="632" t="str">
        <f>'$MATERIALES'!A29</f>
        <v>BASTIDOR ECONOMICO</v>
      </c>
      <c r="B757" s="632"/>
      <c r="C757" s="632"/>
      <c r="D757" s="679" t="str">
        <f>'$MATERIALES'!B29</f>
        <v>Unidad X 3M</v>
      </c>
      <c r="E757" s="653"/>
      <c r="F757" s="144">
        <v>0.66</v>
      </c>
      <c r="G757" s="632">
        <f>'$MATERIALES'!C3</f>
        <v>2200</v>
      </c>
      <c r="H757" s="632"/>
      <c r="I757" s="688">
        <f>G757*F757</f>
        <v>1452</v>
      </c>
      <c r="J757" s="689"/>
      <c r="U757" s="86"/>
      <c r="V757" s="67"/>
      <c r="W757" s="67"/>
      <c r="X757" s="67"/>
      <c r="Y757" s="67"/>
      <c r="Z757" s="70"/>
      <c r="AA757" s="97"/>
      <c r="AB757" s="97"/>
      <c r="AC757" s="98"/>
      <c r="AD757" s="117"/>
    </row>
    <row r="758" spans="1:30" ht="14.25" customHeight="1">
      <c r="A758" s="632" t="str">
        <f>'$MATERIALES'!A3</f>
        <v>PUNTILLA DE 2"</v>
      </c>
      <c r="B758" s="632"/>
      <c r="C758" s="632"/>
      <c r="D758" s="679" t="str">
        <f>'$MATERIALES'!B3</f>
        <v>Libra</v>
      </c>
      <c r="E758" s="653"/>
      <c r="F758" s="144">
        <v>0.1</v>
      </c>
      <c r="G758" s="632">
        <f>'$MATERIALES'!C30</f>
        <v>60000</v>
      </c>
      <c r="H758" s="632"/>
      <c r="I758" s="688">
        <f>G758*F758</f>
        <v>6000</v>
      </c>
      <c r="J758" s="689"/>
      <c r="U758" s="86"/>
      <c r="V758" s="67"/>
      <c r="W758" s="67"/>
      <c r="X758" s="67"/>
      <c r="Y758" s="67"/>
      <c r="Z758" s="70"/>
      <c r="AA758" s="97"/>
      <c r="AB758" s="97"/>
      <c r="AC758" s="98"/>
      <c r="AD758" s="117"/>
    </row>
    <row r="759" spans="1:30" ht="14.25" customHeight="1">
      <c r="A759" s="632"/>
      <c r="B759" s="632"/>
      <c r="C759" s="632"/>
      <c r="D759" s="679"/>
      <c r="E759" s="653"/>
      <c r="F759" s="50"/>
      <c r="G759" s="632"/>
      <c r="H759" s="632"/>
      <c r="I759" s="688"/>
      <c r="J759" s="689"/>
      <c r="U759" s="86"/>
      <c r="V759" s="67"/>
      <c r="W759" s="67"/>
      <c r="X759" s="67"/>
      <c r="Y759" s="67"/>
      <c r="Z759" s="70"/>
      <c r="AA759" s="97"/>
      <c r="AB759" s="97"/>
      <c r="AC759" s="98"/>
      <c r="AD759" s="117"/>
    </row>
    <row r="760" spans="1:30" ht="14.25" customHeight="1">
      <c r="A760" s="632"/>
      <c r="B760" s="632"/>
      <c r="C760" s="632"/>
      <c r="D760" s="679"/>
      <c r="E760" s="653"/>
      <c r="F760" s="50"/>
      <c r="G760" s="632"/>
      <c r="H760" s="632"/>
      <c r="I760" s="688"/>
      <c r="J760" s="689"/>
      <c r="U760" s="86"/>
      <c r="V760" s="67"/>
      <c r="W760" s="67"/>
      <c r="X760" s="67"/>
      <c r="Y760" s="67"/>
      <c r="Z760" s="70"/>
      <c r="AA760" s="97"/>
      <c r="AB760" s="97"/>
      <c r="AC760" s="98"/>
      <c r="AD760" s="117"/>
    </row>
    <row r="761" spans="7:30" ht="14.25" customHeight="1">
      <c r="G761" s="632" t="s">
        <v>13</v>
      </c>
      <c r="H761" s="632"/>
      <c r="I761" s="688">
        <f>SUM(I755:J760)</f>
        <v>26552</v>
      </c>
      <c r="J761" s="689"/>
      <c r="U761" s="86"/>
      <c r="V761" s="67"/>
      <c r="W761" s="67"/>
      <c r="X761" s="67"/>
      <c r="Y761" s="67"/>
      <c r="Z761" s="67"/>
      <c r="AA761" s="97"/>
      <c r="AB761" s="97"/>
      <c r="AC761" s="98"/>
      <c r="AD761" s="117"/>
    </row>
    <row r="762" spans="7:30" ht="5.25" customHeight="1">
      <c r="G762" s="51"/>
      <c r="H762" s="51"/>
      <c r="I762" s="42"/>
      <c r="J762" s="84"/>
      <c r="U762" s="86"/>
      <c r="V762" s="67"/>
      <c r="W762" s="67"/>
      <c r="X762" s="67"/>
      <c r="Y762" s="67"/>
      <c r="Z762" s="67"/>
      <c r="AA762" s="78"/>
      <c r="AB762" s="78"/>
      <c r="AC762" s="98"/>
      <c r="AD762" s="117"/>
    </row>
    <row r="763" spans="1:30" ht="18">
      <c r="A763" s="81" t="s">
        <v>31</v>
      </c>
      <c r="B763" s="82"/>
      <c r="G763" s="51"/>
      <c r="H763" s="51"/>
      <c r="I763" s="42"/>
      <c r="J763" s="84"/>
      <c r="U763" s="88"/>
      <c r="V763" s="71"/>
      <c r="W763" s="67"/>
      <c r="X763" s="67"/>
      <c r="Y763" s="67"/>
      <c r="Z763" s="67"/>
      <c r="AA763" s="78"/>
      <c r="AB763" s="78"/>
      <c r="AC763" s="98"/>
      <c r="AD763" s="117"/>
    </row>
    <row r="764" spans="1:30" ht="14.25" customHeight="1">
      <c r="A764" s="643" t="s">
        <v>27</v>
      </c>
      <c r="B764" s="643"/>
      <c r="C764" s="52" t="s">
        <v>32</v>
      </c>
      <c r="D764" s="52" t="s">
        <v>33</v>
      </c>
      <c r="E764" s="643" t="s">
        <v>34</v>
      </c>
      <c r="F764" s="643"/>
      <c r="G764" s="643" t="s">
        <v>35</v>
      </c>
      <c r="H764" s="643"/>
      <c r="I764" s="676" t="s">
        <v>11</v>
      </c>
      <c r="J764" s="676"/>
      <c r="U764" s="86"/>
      <c r="V764" s="67"/>
      <c r="W764" s="70"/>
      <c r="X764" s="70"/>
      <c r="Y764" s="67"/>
      <c r="Z764" s="67"/>
      <c r="AA764" s="97"/>
      <c r="AB764" s="97"/>
      <c r="AC764" s="98"/>
      <c r="AD764" s="117"/>
    </row>
    <row r="765" spans="1:30" ht="14.25" customHeight="1">
      <c r="A765" s="632"/>
      <c r="B765" s="632"/>
      <c r="C765" s="5"/>
      <c r="D765" s="5"/>
      <c r="E765" s="632"/>
      <c r="F765" s="632"/>
      <c r="G765" s="632"/>
      <c r="H765" s="632"/>
      <c r="I765" s="668"/>
      <c r="J765" s="668"/>
      <c r="U765" s="86"/>
      <c r="V765" s="67"/>
      <c r="W765" s="67"/>
      <c r="X765" s="67"/>
      <c r="Y765" s="67"/>
      <c r="Z765" s="67"/>
      <c r="AA765" s="97"/>
      <c r="AB765" s="97"/>
      <c r="AC765" s="98"/>
      <c r="AD765" s="117"/>
    </row>
    <row r="766" spans="1:30" ht="14.25" customHeight="1">
      <c r="A766" s="632"/>
      <c r="B766" s="632"/>
      <c r="C766" s="5"/>
      <c r="D766" s="5"/>
      <c r="E766" s="632"/>
      <c r="F766" s="632"/>
      <c r="G766" s="632"/>
      <c r="H766" s="632"/>
      <c r="I766" s="668"/>
      <c r="J766" s="668"/>
      <c r="U766" s="86"/>
      <c r="V766" s="67"/>
      <c r="W766" s="67"/>
      <c r="X766" s="67"/>
      <c r="Y766" s="67"/>
      <c r="Z766" s="67"/>
      <c r="AA766" s="97"/>
      <c r="AB766" s="97"/>
      <c r="AC766" s="98"/>
      <c r="AD766" s="117"/>
    </row>
    <row r="767" spans="1:30" ht="14.25" customHeight="1">
      <c r="A767" s="632"/>
      <c r="B767" s="632"/>
      <c r="C767" s="5"/>
      <c r="D767" s="5"/>
      <c r="E767" s="632"/>
      <c r="F767" s="632"/>
      <c r="G767" s="632"/>
      <c r="H767" s="632"/>
      <c r="I767" s="668"/>
      <c r="J767" s="668"/>
      <c r="U767" s="86"/>
      <c r="V767" s="67"/>
      <c r="W767" s="67"/>
      <c r="X767" s="67"/>
      <c r="Y767" s="67"/>
      <c r="Z767" s="67"/>
      <c r="AA767" s="97"/>
      <c r="AB767" s="97"/>
      <c r="AC767" s="98"/>
      <c r="AD767" s="117"/>
    </row>
    <row r="768" spans="1:30" ht="14.25" customHeight="1">
      <c r="A768" s="83"/>
      <c r="B768" s="51"/>
      <c r="E768" s="51"/>
      <c r="F768" s="51"/>
      <c r="G768" s="632" t="s">
        <v>13</v>
      </c>
      <c r="H768" s="632"/>
      <c r="I768" s="668">
        <f>SUM(I765:J767)</f>
        <v>0</v>
      </c>
      <c r="J768" s="668"/>
      <c r="U768" s="85"/>
      <c r="V768" s="70"/>
      <c r="W768" s="67"/>
      <c r="X768" s="67"/>
      <c r="Y768" s="70"/>
      <c r="Z768" s="70"/>
      <c r="AA768" s="97"/>
      <c r="AB768" s="97"/>
      <c r="AC768" s="98"/>
      <c r="AD768" s="117"/>
    </row>
    <row r="769" spans="1:30" ht="6.75" customHeight="1">
      <c r="A769" s="83"/>
      <c r="B769" s="51"/>
      <c r="E769" s="51"/>
      <c r="F769" s="51"/>
      <c r="G769" s="51"/>
      <c r="H769" s="51"/>
      <c r="I769" s="42"/>
      <c r="J769" s="84"/>
      <c r="U769" s="85"/>
      <c r="V769" s="70"/>
      <c r="W769" s="67"/>
      <c r="X769" s="67"/>
      <c r="Y769" s="70"/>
      <c r="Z769" s="70"/>
      <c r="AA769" s="78"/>
      <c r="AB769" s="78"/>
      <c r="AC769" s="99"/>
      <c r="AD769" s="80"/>
    </row>
    <row r="770" spans="1:30" ht="18">
      <c r="A770" s="81" t="s">
        <v>36</v>
      </c>
      <c r="U770" s="88"/>
      <c r="V770" s="67"/>
      <c r="W770" s="67"/>
      <c r="X770" s="67"/>
      <c r="Y770" s="67"/>
      <c r="Z770" s="67"/>
      <c r="AA770" s="97"/>
      <c r="AB770" s="97"/>
      <c r="AC770" s="67"/>
      <c r="AD770" s="116"/>
    </row>
    <row r="771" spans="1:30" ht="32.25" customHeight="1">
      <c r="A771" s="635" t="s">
        <v>37</v>
      </c>
      <c r="B771" s="636"/>
      <c r="C771" s="636"/>
      <c r="D771" s="636"/>
      <c r="E771" s="636"/>
      <c r="F771" s="637"/>
      <c r="G771" s="724" t="s">
        <v>44</v>
      </c>
      <c r="H771" s="725"/>
      <c r="I771" s="735" t="s">
        <v>11</v>
      </c>
      <c r="J771" s="736"/>
      <c r="U771" s="86"/>
      <c r="V771" s="67"/>
      <c r="W771" s="67"/>
      <c r="X771" s="67"/>
      <c r="Y771" s="67"/>
      <c r="Z771" s="67"/>
      <c r="AA771" s="108"/>
      <c r="AB771" s="108"/>
      <c r="AC771" s="98"/>
      <c r="AD771" s="117"/>
    </row>
    <row r="772" spans="1:30" ht="14.25" customHeight="1">
      <c r="A772" s="652" t="s">
        <v>229</v>
      </c>
      <c r="B772" s="653"/>
      <c r="C772" s="653"/>
      <c r="D772" s="653"/>
      <c r="E772" s="653"/>
      <c r="F772" s="680"/>
      <c r="G772" s="820" t="s">
        <v>289</v>
      </c>
      <c r="H772" s="632"/>
      <c r="I772" s="668">
        <f>'CONTENIDO GENERAL'!J27</f>
        <v>4500</v>
      </c>
      <c r="J772" s="668"/>
      <c r="U772" s="86"/>
      <c r="V772" s="67"/>
      <c r="W772" s="67"/>
      <c r="X772" s="67"/>
      <c r="Y772" s="67"/>
      <c r="Z772" s="67"/>
      <c r="AA772" s="97"/>
      <c r="AB772" s="97"/>
      <c r="AC772" s="98"/>
      <c r="AD772" s="117"/>
    </row>
    <row r="773" spans="1:30" ht="14.25" customHeight="1">
      <c r="A773" s="679"/>
      <c r="B773" s="653"/>
      <c r="C773" s="653"/>
      <c r="D773" s="653"/>
      <c r="E773" s="653"/>
      <c r="F773" s="680"/>
      <c r="G773" s="632"/>
      <c r="H773" s="632"/>
      <c r="I773" s="668"/>
      <c r="J773" s="668"/>
      <c r="U773" s="86"/>
      <c r="V773" s="67"/>
      <c r="W773" s="67"/>
      <c r="X773" s="67"/>
      <c r="Y773" s="67"/>
      <c r="Z773" s="67"/>
      <c r="AA773" s="97"/>
      <c r="AB773" s="97"/>
      <c r="AC773" s="98"/>
      <c r="AD773" s="117"/>
    </row>
    <row r="774" spans="1:30" ht="14.25" customHeight="1">
      <c r="A774" s="640"/>
      <c r="B774" s="641"/>
      <c r="E774" s="641"/>
      <c r="F774" s="641"/>
      <c r="G774" s="632" t="s">
        <v>13</v>
      </c>
      <c r="H774" s="632"/>
      <c r="I774" s="668">
        <f>SUM(I772:J773)</f>
        <v>4500</v>
      </c>
      <c r="J774" s="668"/>
      <c r="U774" s="86"/>
      <c r="V774" s="67"/>
      <c r="W774" s="67"/>
      <c r="X774" s="67"/>
      <c r="Y774" s="67"/>
      <c r="Z774" s="67"/>
      <c r="AA774" s="97"/>
      <c r="AB774" s="97"/>
      <c r="AC774" s="98"/>
      <c r="AD774" s="117"/>
    </row>
    <row r="775" spans="7:30" ht="6.75" customHeight="1">
      <c r="G775" s="678"/>
      <c r="H775" s="678"/>
      <c r="I775" s="726"/>
      <c r="J775" s="727"/>
      <c r="U775" s="86"/>
      <c r="V775" s="67"/>
      <c r="W775" s="67"/>
      <c r="X775" s="67"/>
      <c r="Y775" s="67"/>
      <c r="Z775" s="67"/>
      <c r="AA775" s="97"/>
      <c r="AB775" s="97"/>
      <c r="AC775" s="98"/>
      <c r="AD775" s="117"/>
    </row>
    <row r="776" spans="1:30" ht="18">
      <c r="A776" s="81" t="s">
        <v>39</v>
      </c>
      <c r="G776" s="51"/>
      <c r="H776" s="51"/>
      <c r="I776" s="42"/>
      <c r="J776" s="84"/>
      <c r="U776" s="88"/>
      <c r="V776" s="67"/>
      <c r="W776" s="67"/>
      <c r="X776" s="67"/>
      <c r="Y776" s="67"/>
      <c r="Z776" s="67"/>
      <c r="AA776" s="78"/>
      <c r="AB776" s="78"/>
      <c r="AC776" s="98"/>
      <c r="AD776" s="117"/>
    </row>
    <row r="777" spans="1:30" ht="15.75">
      <c r="A777" s="642" t="s">
        <v>26</v>
      </c>
      <c r="B777" s="642"/>
      <c r="C777" s="642"/>
      <c r="D777" s="642"/>
      <c r="E777" s="642"/>
      <c r="F777" s="642"/>
      <c r="G777" s="642" t="s">
        <v>40</v>
      </c>
      <c r="H777" s="642"/>
      <c r="I777" s="656" t="s">
        <v>11</v>
      </c>
      <c r="J777" s="656"/>
      <c r="U777" s="86"/>
      <c r="V777" s="67"/>
      <c r="W777" s="67"/>
      <c r="X777" s="67"/>
      <c r="Y777" s="67"/>
      <c r="Z777" s="67"/>
      <c r="AA777" s="97"/>
      <c r="AB777" s="97"/>
      <c r="AC777" s="67"/>
      <c r="AD777" s="116"/>
    </row>
    <row r="778" spans="1:30" ht="14.25" customHeight="1">
      <c r="A778" s="648" t="s">
        <v>149</v>
      </c>
      <c r="B778" s="648"/>
      <c r="C778" s="648"/>
      <c r="D778" s="648"/>
      <c r="E778" s="648"/>
      <c r="F778" s="692"/>
      <c r="G778" s="720">
        <f>$G$47</f>
        <v>0.25</v>
      </c>
      <c r="H778" s="720"/>
      <c r="I778" s="721">
        <f>(I774+I768+I761+I751)*G778</f>
        <v>10319.25</v>
      </c>
      <c r="J778" s="721"/>
      <c r="U778" s="86"/>
      <c r="V778" s="67"/>
      <c r="W778" s="67"/>
      <c r="X778" s="67"/>
      <c r="Y778" s="67"/>
      <c r="Z778" s="67"/>
      <c r="AA778" s="97"/>
      <c r="AB778" s="97"/>
      <c r="AC778" s="67"/>
      <c r="AD778" s="116"/>
    </row>
    <row r="779" spans="1:30" ht="14.25" customHeight="1">
      <c r="A779" s="659"/>
      <c r="B779" s="660"/>
      <c r="C779" s="660"/>
      <c r="D779" s="660"/>
      <c r="E779" s="660"/>
      <c r="F779" s="660"/>
      <c r="G779" s="632" t="s">
        <v>13</v>
      </c>
      <c r="H779" s="632"/>
      <c r="I779" s="668">
        <f>I778</f>
        <v>10319.25</v>
      </c>
      <c r="J779" s="668"/>
      <c r="U779" s="86"/>
      <c r="V779" s="67"/>
      <c r="W779" s="67"/>
      <c r="X779" s="67"/>
      <c r="Y779" s="67"/>
      <c r="Z779" s="67"/>
      <c r="AA779" s="97"/>
      <c r="AB779" s="97"/>
      <c r="AC779" s="67"/>
      <c r="AD779" s="116"/>
    </row>
    <row r="780" spans="1:30" ht="14.25" customHeight="1">
      <c r="A780" s="659"/>
      <c r="B780" s="660"/>
      <c r="C780" s="660"/>
      <c r="D780" s="660"/>
      <c r="E780" s="660"/>
      <c r="F780" s="660"/>
      <c r="G780" s="665"/>
      <c r="H780" s="665"/>
      <c r="I780" s="666"/>
      <c r="J780" s="667"/>
      <c r="U780" s="86"/>
      <c r="V780" s="67"/>
      <c r="W780" s="67"/>
      <c r="X780" s="67"/>
      <c r="Y780" s="67"/>
      <c r="Z780" s="67"/>
      <c r="AA780" s="97"/>
      <c r="AB780" s="97"/>
      <c r="AC780" s="67"/>
      <c r="AD780" s="116"/>
    </row>
    <row r="781" spans="1:30" ht="14.25" customHeight="1">
      <c r="A781" s="632" t="s">
        <v>150</v>
      </c>
      <c r="B781" s="632"/>
      <c r="C781" s="632"/>
      <c r="D781" s="632"/>
      <c r="E781" s="632"/>
      <c r="F781" s="632"/>
      <c r="G781" s="632"/>
      <c r="H781" s="632"/>
      <c r="I781" s="668">
        <f>I779+I774+I768+I761+I751</f>
        <v>51596.25</v>
      </c>
      <c r="J781" s="668"/>
      <c r="U781" s="86"/>
      <c r="V781" s="67"/>
      <c r="W781" s="67"/>
      <c r="X781" s="67"/>
      <c r="Y781" s="67"/>
      <c r="Z781" s="67"/>
      <c r="AA781" s="97"/>
      <c r="AB781" s="97"/>
      <c r="AC781" s="67"/>
      <c r="AD781" s="116"/>
    </row>
    <row r="782" spans="1:30" ht="20.25">
      <c r="A782" s="710" t="s">
        <v>16</v>
      </c>
      <c r="B782" s="711"/>
      <c r="C782" s="711"/>
      <c r="D782" s="711"/>
      <c r="E782" s="711"/>
      <c r="F782" s="711"/>
      <c r="G782" s="711"/>
      <c r="H782" s="711"/>
      <c r="I782" s="711"/>
      <c r="J782" s="718"/>
      <c r="U782" s="114"/>
      <c r="V782" s="100"/>
      <c r="W782" s="100"/>
      <c r="X782" s="100"/>
      <c r="Y782" s="100"/>
      <c r="Z782" s="100"/>
      <c r="AA782" s="104"/>
      <c r="AB782" s="104"/>
      <c r="AC782" s="100"/>
      <c r="AD782" s="115"/>
    </row>
    <row r="783" spans="1:30" s="6" customFormat="1" ht="8.25" customHeight="1">
      <c r="A783" s="75"/>
      <c r="B783" s="11"/>
      <c r="C783" s="11"/>
      <c r="D783" s="11"/>
      <c r="E783" s="11"/>
      <c r="F783" s="11"/>
      <c r="G783" s="11"/>
      <c r="H783" s="11"/>
      <c r="I783" s="72"/>
      <c r="J783" s="89"/>
      <c r="U783" s="62"/>
      <c r="V783" s="68"/>
      <c r="W783" s="68"/>
      <c r="X783" s="68"/>
      <c r="Y783" s="68"/>
      <c r="Z783" s="68"/>
      <c r="AA783" s="105"/>
      <c r="AB783" s="105"/>
      <c r="AC783" s="68"/>
      <c r="AD783" s="63"/>
    </row>
    <row r="784" spans="1:30" ht="14.25" customHeight="1">
      <c r="A784" s="691" t="s">
        <v>4</v>
      </c>
      <c r="B784" s="691"/>
      <c r="C784" s="632" t="str">
        <f>$C$3</f>
        <v>READECUACIÓN SEDE SERVICIOS GENERALES</v>
      </c>
      <c r="D784" s="632"/>
      <c r="E784" s="632"/>
      <c r="F784" s="632"/>
      <c r="G784" s="632"/>
      <c r="H784" s="632"/>
      <c r="I784" s="632"/>
      <c r="J784" s="632"/>
      <c r="U784" s="86"/>
      <c r="V784" s="67"/>
      <c r="W784" s="67"/>
      <c r="X784" s="67"/>
      <c r="Y784" s="67"/>
      <c r="Z784" s="67"/>
      <c r="AA784" s="97"/>
      <c r="AB784" s="97"/>
      <c r="AC784" s="67"/>
      <c r="AD784" s="116"/>
    </row>
    <row r="785" spans="1:30" ht="14.25" customHeight="1">
      <c r="A785" s="691" t="s">
        <v>5</v>
      </c>
      <c r="B785" s="691"/>
      <c r="C785" s="632" t="str">
        <f>$C$4</f>
        <v>UNIVERSIDAD DEL CAUCA -SERVICIOS GENERALES</v>
      </c>
      <c r="D785" s="632"/>
      <c r="E785" s="632"/>
      <c r="F785" s="632"/>
      <c r="G785" s="632"/>
      <c r="H785" s="632"/>
      <c r="I785" s="632"/>
      <c r="J785" s="632"/>
      <c r="U785" s="86"/>
      <c r="V785" s="67"/>
      <c r="W785" s="67"/>
      <c r="X785" s="67"/>
      <c r="Y785" s="67"/>
      <c r="Z785" s="67"/>
      <c r="AA785" s="97"/>
      <c r="AB785" s="97"/>
      <c r="AC785" s="67"/>
      <c r="AD785" s="116"/>
    </row>
    <row r="786" spans="1:30" ht="14.25" customHeight="1">
      <c r="A786" s="691" t="s">
        <v>17</v>
      </c>
      <c r="B786" s="691"/>
      <c r="C786" s="632" t="str">
        <f>$C$5</f>
        <v>UNIVERSIDAD DEL CAUCA</v>
      </c>
      <c r="D786" s="632"/>
      <c r="E786" s="632"/>
      <c r="F786" s="632"/>
      <c r="G786" s="632"/>
      <c r="H786" s="632"/>
      <c r="I786" s="632"/>
      <c r="J786" s="632"/>
      <c r="U786" s="86"/>
      <c r="V786" s="67"/>
      <c r="W786" s="67"/>
      <c r="X786" s="67"/>
      <c r="Y786" s="67"/>
      <c r="Z786" s="67"/>
      <c r="AA786" s="97"/>
      <c r="AB786" s="97"/>
      <c r="AC786" s="67"/>
      <c r="AD786" s="116"/>
    </row>
    <row r="787" spans="1:30" ht="14.25" customHeight="1">
      <c r="A787" s="677" t="s">
        <v>18</v>
      </c>
      <c r="B787" s="651"/>
      <c r="C787" s="679" t="str">
        <f>$C$6</f>
        <v>ING. JOHN JAIRO LEDEZMA SOLANO</v>
      </c>
      <c r="D787" s="653"/>
      <c r="E787" s="653"/>
      <c r="F787" s="653"/>
      <c r="G787" s="653"/>
      <c r="H787" s="653"/>
      <c r="I787" s="653"/>
      <c r="J787" s="680"/>
      <c r="U787" s="86"/>
      <c r="V787" s="67"/>
      <c r="W787" s="67"/>
      <c r="X787" s="67"/>
      <c r="Y787" s="67"/>
      <c r="Z787" s="67"/>
      <c r="AA787" s="97"/>
      <c r="AB787" s="97"/>
      <c r="AC787" s="67"/>
      <c r="AD787" s="116"/>
    </row>
    <row r="788" spans="1:30" ht="14.25" customHeight="1">
      <c r="A788" s="691" t="s">
        <v>6</v>
      </c>
      <c r="B788" s="691"/>
      <c r="C788" s="713" t="str">
        <f>$C$7</f>
        <v>FEBRERO DE 2011</v>
      </c>
      <c r="D788" s="714"/>
      <c r="E788" s="714"/>
      <c r="F788" s="712" t="str">
        <f>$F$7</f>
        <v>MP 19202-128892 CAU</v>
      </c>
      <c r="G788" s="712"/>
      <c r="H788" s="712"/>
      <c r="I788" s="712"/>
      <c r="J788" s="712"/>
      <c r="U788" s="86"/>
      <c r="V788" s="67"/>
      <c r="W788" s="67"/>
      <c r="X788" s="67"/>
      <c r="Y788" s="67"/>
      <c r="Z788" s="67"/>
      <c r="AA788" s="97"/>
      <c r="AB788" s="97"/>
      <c r="AC788" s="67"/>
      <c r="AD788" s="116"/>
    </row>
    <row r="789" spans="2:30" ht="4.5" customHeight="1">
      <c r="B789" s="77"/>
      <c r="C789" s="77"/>
      <c r="D789" s="77"/>
      <c r="E789" s="77"/>
      <c r="F789" s="77"/>
      <c r="G789" s="77"/>
      <c r="U789" s="86"/>
      <c r="V789" s="69"/>
      <c r="W789" s="69"/>
      <c r="X789" s="69"/>
      <c r="Y789" s="69"/>
      <c r="Z789" s="69"/>
      <c r="AA789" s="107"/>
      <c r="AB789" s="97"/>
      <c r="AC789" s="67"/>
      <c r="AD789" s="116"/>
    </row>
    <row r="790" spans="1:30" ht="14.25" customHeight="1">
      <c r="A790" s="5" t="s">
        <v>9</v>
      </c>
      <c r="B790" s="722" t="s">
        <v>8</v>
      </c>
      <c r="C790" s="632" t="str">
        <f>'CONTENIDO GENERAL'!$B$11</f>
        <v>PRELIMINARES</v>
      </c>
      <c r="D790" s="632"/>
      <c r="E790" s="632"/>
      <c r="F790" s="722" t="s">
        <v>10</v>
      </c>
      <c r="G790" s="722" t="str">
        <f>'CONTENIDO GENERAL'!C28</f>
        <v>M³</v>
      </c>
      <c r="H790" s="705" t="s">
        <v>24</v>
      </c>
      <c r="I790" s="678"/>
      <c r="J790" s="706"/>
      <c r="U790" s="86"/>
      <c r="V790" s="67"/>
      <c r="W790" s="67"/>
      <c r="X790" s="67"/>
      <c r="Y790" s="67"/>
      <c r="Z790" s="67"/>
      <c r="AA790" s="97"/>
      <c r="AB790" s="97"/>
      <c r="AC790" s="67"/>
      <c r="AD790" s="116"/>
    </row>
    <row r="791" spans="1:30" ht="14.25" customHeight="1">
      <c r="A791" s="64">
        <f>'CONTENIDO GENERAL'!$A$11</f>
        <v>1</v>
      </c>
      <c r="B791" s="723"/>
      <c r="C791" s="632"/>
      <c r="D791" s="632"/>
      <c r="E791" s="632"/>
      <c r="F791" s="723"/>
      <c r="G791" s="723"/>
      <c r="H791" s="1"/>
      <c r="I791" s="73" t="s">
        <v>25</v>
      </c>
      <c r="J791" s="74"/>
      <c r="U791" s="87"/>
      <c r="V791" s="67"/>
      <c r="W791" s="67"/>
      <c r="X791" s="67"/>
      <c r="Y791" s="67"/>
      <c r="Z791" s="67"/>
      <c r="AA791" s="97"/>
      <c r="AB791" s="78"/>
      <c r="AC791" s="70"/>
      <c r="AD791" s="61"/>
    </row>
    <row r="792" spans="1:30" ht="14.25" customHeight="1">
      <c r="A792" s="5" t="s">
        <v>9</v>
      </c>
      <c r="B792" s="722" t="s">
        <v>7</v>
      </c>
      <c r="C792" s="748" t="str">
        <f>'CONTENIDO GENERAL'!B28</f>
        <v>RELLENO EN ROCA MUERTA</v>
      </c>
      <c r="D792" s="749"/>
      <c r="E792" s="750"/>
      <c r="F792" s="679" t="s">
        <v>23</v>
      </c>
      <c r="G792" s="680"/>
      <c r="H792" s="705"/>
      <c r="I792" s="678"/>
      <c r="J792" s="706"/>
      <c r="U792" s="86"/>
      <c r="V792" s="67"/>
      <c r="W792" s="67"/>
      <c r="X792" s="67"/>
      <c r="Y792" s="67"/>
      <c r="Z792" s="67"/>
      <c r="AA792" s="97"/>
      <c r="AB792" s="97"/>
      <c r="AC792" s="67"/>
      <c r="AD792" s="116"/>
    </row>
    <row r="793" spans="1:30" ht="14.25" customHeight="1">
      <c r="A793" s="65">
        <f>'CONTENIDO GENERAL'!A28</f>
        <v>1.1700000000000002</v>
      </c>
      <c r="B793" s="723"/>
      <c r="C793" s="751"/>
      <c r="D793" s="752"/>
      <c r="E793" s="753"/>
      <c r="F793" s="707"/>
      <c r="G793" s="708"/>
      <c r="H793" s="708"/>
      <c r="I793" s="708"/>
      <c r="J793" s="709"/>
      <c r="U793" s="87"/>
      <c r="V793" s="67"/>
      <c r="W793" s="67"/>
      <c r="X793" s="67"/>
      <c r="Y793" s="67"/>
      <c r="Z793" s="67"/>
      <c r="AA793" s="97"/>
      <c r="AB793" s="97"/>
      <c r="AC793" s="67"/>
      <c r="AD793" s="116"/>
    </row>
    <row r="794" spans="21:30" ht="3.75" customHeight="1">
      <c r="U794" s="86"/>
      <c r="V794" s="67"/>
      <c r="W794" s="67"/>
      <c r="X794" s="67"/>
      <c r="Y794" s="67"/>
      <c r="Z794" s="67"/>
      <c r="AA794" s="97"/>
      <c r="AB794" s="97"/>
      <c r="AC794" s="67"/>
      <c r="AD794" s="116"/>
    </row>
    <row r="795" spans="1:30" ht="18">
      <c r="A795" s="737" t="s">
        <v>28</v>
      </c>
      <c r="B795" s="738"/>
      <c r="U795" s="88"/>
      <c r="V795" s="71"/>
      <c r="W795" s="67"/>
      <c r="X795" s="67"/>
      <c r="Y795" s="67"/>
      <c r="Z795" s="67"/>
      <c r="AA795" s="97"/>
      <c r="AB795" s="97"/>
      <c r="AC795" s="67"/>
      <c r="AD795" s="116"/>
    </row>
    <row r="796" spans="1:30" ht="33" customHeight="1">
      <c r="A796" s="643" t="s">
        <v>26</v>
      </c>
      <c r="B796" s="643"/>
      <c r="C796" s="643"/>
      <c r="D796" s="52" t="s">
        <v>29</v>
      </c>
      <c r="E796" s="724" t="s">
        <v>14</v>
      </c>
      <c r="F796" s="725"/>
      <c r="G796" s="724" t="s">
        <v>12</v>
      </c>
      <c r="H796" s="725"/>
      <c r="I796" s="635" t="s">
        <v>11</v>
      </c>
      <c r="J796" s="637"/>
      <c r="U796" s="86"/>
      <c r="V796" s="67"/>
      <c r="W796" s="67"/>
      <c r="X796" s="70"/>
      <c r="Y796" s="101"/>
      <c r="Z796" s="101"/>
      <c r="AA796" s="108"/>
      <c r="AB796" s="108"/>
      <c r="AC796" s="67"/>
      <c r="AD796" s="116"/>
    </row>
    <row r="797" spans="1:30" ht="14.25" customHeight="1">
      <c r="A797" s="692" t="s">
        <v>81</v>
      </c>
      <c r="B797" s="696"/>
      <c r="C797" s="693"/>
      <c r="D797" s="53" t="s">
        <v>43</v>
      </c>
      <c r="E797" s="654"/>
      <c r="F797" s="655"/>
      <c r="G797" s="654"/>
      <c r="H797" s="655"/>
      <c r="I797" s="646">
        <f>I822*0.05</f>
        <v>405</v>
      </c>
      <c r="J797" s="647"/>
      <c r="U797" s="86"/>
      <c r="V797" s="67"/>
      <c r="W797" s="67"/>
      <c r="X797" s="66"/>
      <c r="Y797" s="101"/>
      <c r="Z797" s="101"/>
      <c r="AA797" s="108"/>
      <c r="AB797" s="108"/>
      <c r="AC797" s="67"/>
      <c r="AD797" s="116"/>
    </row>
    <row r="798" spans="1:30" ht="14.25" customHeight="1">
      <c r="A798" s="648"/>
      <c r="B798" s="648"/>
      <c r="C798" s="648"/>
      <c r="D798" s="8"/>
      <c r="E798" s="692"/>
      <c r="F798" s="693"/>
      <c r="G798" s="648"/>
      <c r="H798" s="648"/>
      <c r="I798" s="646"/>
      <c r="J798" s="756"/>
      <c r="U798" s="86"/>
      <c r="V798" s="67"/>
      <c r="W798" s="67"/>
      <c r="X798" s="67"/>
      <c r="Y798" s="67"/>
      <c r="Z798" s="67"/>
      <c r="AA798" s="97"/>
      <c r="AB798" s="97"/>
      <c r="AC798" s="98"/>
      <c r="AD798" s="117"/>
    </row>
    <row r="799" spans="7:30" ht="14.25" customHeight="1">
      <c r="G799" s="632" t="s">
        <v>13</v>
      </c>
      <c r="H799" s="632"/>
      <c r="I799" s="688">
        <f>SUM(I797:J798)</f>
        <v>405</v>
      </c>
      <c r="J799" s="689"/>
      <c r="U799" s="86"/>
      <c r="V799" s="67"/>
      <c r="W799" s="67"/>
      <c r="X799" s="67"/>
      <c r="Y799" s="67"/>
      <c r="Z799" s="67"/>
      <c r="AA799" s="97"/>
      <c r="AB799" s="97"/>
      <c r="AC799" s="98"/>
      <c r="AD799" s="117"/>
    </row>
    <row r="800" spans="21:30" ht="6" customHeight="1">
      <c r="U800" s="86"/>
      <c r="V800" s="67"/>
      <c r="W800" s="67"/>
      <c r="X800" s="67"/>
      <c r="Y800" s="67"/>
      <c r="Z800" s="67"/>
      <c r="AA800" s="97"/>
      <c r="AB800" s="97"/>
      <c r="AC800" s="67"/>
      <c r="AD800" s="116"/>
    </row>
    <row r="801" spans="1:30" ht="15.75" customHeight="1">
      <c r="A801" s="81" t="s">
        <v>30</v>
      </c>
      <c r="U801" s="88"/>
      <c r="V801" s="67"/>
      <c r="W801" s="67"/>
      <c r="X801" s="67"/>
      <c r="Y801" s="67"/>
      <c r="Z801" s="67"/>
      <c r="AA801" s="97"/>
      <c r="AB801" s="97"/>
      <c r="AC801" s="67"/>
      <c r="AD801" s="116"/>
    </row>
    <row r="802" spans="1:30" ht="15.75" customHeight="1">
      <c r="A802" s="635" t="s">
        <v>26</v>
      </c>
      <c r="B802" s="636"/>
      <c r="C802" s="637"/>
      <c r="D802" s="724" t="s">
        <v>2</v>
      </c>
      <c r="E802" s="725"/>
      <c r="F802" s="3" t="s">
        <v>0</v>
      </c>
      <c r="G802" s="724" t="s">
        <v>15</v>
      </c>
      <c r="H802" s="725"/>
      <c r="I802" s="754" t="s">
        <v>11</v>
      </c>
      <c r="J802" s="755"/>
      <c r="U802" s="86"/>
      <c r="V802" s="67"/>
      <c r="W802" s="67"/>
      <c r="X802" s="101"/>
      <c r="Y802" s="101"/>
      <c r="Z802" s="66"/>
      <c r="AA802" s="108"/>
      <c r="AB802" s="108"/>
      <c r="AC802" s="67"/>
      <c r="AD802" s="116"/>
    </row>
    <row r="803" spans="1:30" ht="14.25" customHeight="1">
      <c r="A803" s="632" t="str">
        <f>'$MATERIALES'!A90</f>
        <v>ROCA MUERTA</v>
      </c>
      <c r="B803" s="632"/>
      <c r="C803" s="632"/>
      <c r="D803" s="679" t="str">
        <f>'$MATERIALES'!B90</f>
        <v>M3</v>
      </c>
      <c r="E803" s="653"/>
      <c r="F803" s="50">
        <v>0.15</v>
      </c>
      <c r="G803" s="679">
        <f>'$MATERIALES'!C90</f>
        <v>50000</v>
      </c>
      <c r="H803" s="653"/>
      <c r="I803" s="688">
        <f>G803*F803</f>
        <v>7500</v>
      </c>
      <c r="J803" s="689"/>
      <c r="U803" s="86"/>
      <c r="V803" s="67"/>
      <c r="W803" s="67"/>
      <c r="X803" s="67"/>
      <c r="Y803" s="67"/>
      <c r="Z803" s="70"/>
      <c r="AA803" s="97"/>
      <c r="AB803" s="97"/>
      <c r="AC803" s="98"/>
      <c r="AD803" s="117"/>
    </row>
    <row r="804" spans="1:30" ht="14.25" customHeight="1">
      <c r="A804" s="820" t="s">
        <v>312</v>
      </c>
      <c r="B804" s="632"/>
      <c r="C804" s="632"/>
      <c r="D804" s="652" t="s">
        <v>313</v>
      </c>
      <c r="E804" s="653"/>
      <c r="F804" s="144">
        <v>0.03</v>
      </c>
      <c r="G804" s="632">
        <v>50000</v>
      </c>
      <c r="H804" s="632"/>
      <c r="I804" s="688">
        <f>G804*F804</f>
        <v>1500</v>
      </c>
      <c r="J804" s="689"/>
      <c r="U804" s="86"/>
      <c r="V804" s="67"/>
      <c r="W804" s="67"/>
      <c r="X804" s="67"/>
      <c r="Y804" s="67"/>
      <c r="Z804" s="70"/>
      <c r="AA804" s="97"/>
      <c r="AB804" s="97"/>
      <c r="AC804" s="98"/>
      <c r="AD804" s="117"/>
    </row>
    <row r="805" spans="1:30" ht="14.25" customHeight="1">
      <c r="A805" s="632"/>
      <c r="B805" s="632"/>
      <c r="C805" s="632"/>
      <c r="D805" s="679"/>
      <c r="E805" s="653"/>
      <c r="F805" s="50"/>
      <c r="G805" s="632"/>
      <c r="H805" s="632"/>
      <c r="I805" s="688"/>
      <c r="J805" s="689"/>
      <c r="U805" s="86"/>
      <c r="V805" s="67"/>
      <c r="W805" s="67"/>
      <c r="X805" s="67"/>
      <c r="Y805" s="67"/>
      <c r="Z805" s="70"/>
      <c r="AA805" s="97"/>
      <c r="AB805" s="97"/>
      <c r="AC805" s="98"/>
      <c r="AD805" s="117"/>
    </row>
    <row r="806" spans="1:30" ht="14.25" customHeight="1">
      <c r="A806" s="632"/>
      <c r="B806" s="632"/>
      <c r="C806" s="632"/>
      <c r="D806" s="679"/>
      <c r="E806" s="653"/>
      <c r="F806" s="50"/>
      <c r="G806" s="632"/>
      <c r="H806" s="632"/>
      <c r="I806" s="688"/>
      <c r="J806" s="689"/>
      <c r="U806" s="86"/>
      <c r="V806" s="67"/>
      <c r="W806" s="67"/>
      <c r="X806" s="67"/>
      <c r="Y806" s="67"/>
      <c r="Z806" s="70"/>
      <c r="AA806" s="97"/>
      <c r="AB806" s="97"/>
      <c r="AC806" s="98"/>
      <c r="AD806" s="117"/>
    </row>
    <row r="807" spans="1:30" ht="14.25" customHeight="1">
      <c r="A807" s="632"/>
      <c r="B807" s="632"/>
      <c r="C807" s="632"/>
      <c r="D807" s="679"/>
      <c r="E807" s="653"/>
      <c r="F807" s="50"/>
      <c r="G807" s="632"/>
      <c r="H807" s="632"/>
      <c r="I807" s="688"/>
      <c r="J807" s="689"/>
      <c r="U807" s="86"/>
      <c r="V807" s="67"/>
      <c r="W807" s="67"/>
      <c r="X807" s="67"/>
      <c r="Y807" s="67"/>
      <c r="Z807" s="70"/>
      <c r="AA807" s="97"/>
      <c r="AB807" s="97"/>
      <c r="AC807" s="98"/>
      <c r="AD807" s="117"/>
    </row>
    <row r="808" spans="1:30" ht="14.25" customHeight="1">
      <c r="A808" s="632"/>
      <c r="B808" s="632"/>
      <c r="C808" s="632"/>
      <c r="D808" s="679"/>
      <c r="E808" s="653"/>
      <c r="F808" s="50"/>
      <c r="G808" s="632"/>
      <c r="H808" s="632"/>
      <c r="I808" s="688"/>
      <c r="J808" s="689"/>
      <c r="U808" s="86"/>
      <c r="V808" s="67"/>
      <c r="W808" s="67"/>
      <c r="X808" s="67"/>
      <c r="Y808" s="67"/>
      <c r="Z808" s="70"/>
      <c r="AA808" s="97"/>
      <c r="AB808" s="97"/>
      <c r="AC808" s="98"/>
      <c r="AD808" s="117"/>
    </row>
    <row r="809" spans="7:30" ht="14.25" customHeight="1">
      <c r="G809" s="632" t="s">
        <v>13</v>
      </c>
      <c r="H809" s="632"/>
      <c r="I809" s="688">
        <f>SUM(I803:J808)</f>
        <v>9000</v>
      </c>
      <c r="J809" s="689"/>
      <c r="U809" s="86"/>
      <c r="V809" s="67"/>
      <c r="W809" s="67"/>
      <c r="X809" s="67"/>
      <c r="Y809" s="67"/>
      <c r="Z809" s="67"/>
      <c r="AA809" s="97"/>
      <c r="AB809" s="97"/>
      <c r="AC809" s="98"/>
      <c r="AD809" s="117"/>
    </row>
    <row r="810" spans="7:30" ht="5.25" customHeight="1">
      <c r="G810" s="51"/>
      <c r="H810" s="51"/>
      <c r="I810" s="42"/>
      <c r="J810" s="84"/>
      <c r="U810" s="86"/>
      <c r="V810" s="67"/>
      <c r="W810" s="67"/>
      <c r="X810" s="67"/>
      <c r="Y810" s="67"/>
      <c r="Z810" s="67"/>
      <c r="AA810" s="78"/>
      <c r="AB810" s="78"/>
      <c r="AC810" s="98"/>
      <c r="AD810" s="117"/>
    </row>
    <row r="811" spans="1:30" ht="18">
      <c r="A811" s="81" t="s">
        <v>31</v>
      </c>
      <c r="B811" s="82"/>
      <c r="G811" s="51"/>
      <c r="H811" s="51"/>
      <c r="I811" s="42"/>
      <c r="J811" s="84"/>
      <c r="U811" s="88"/>
      <c r="V811" s="71"/>
      <c r="W811" s="67"/>
      <c r="X811" s="67"/>
      <c r="Y811" s="67"/>
      <c r="Z811" s="67"/>
      <c r="AA811" s="78"/>
      <c r="AB811" s="78"/>
      <c r="AC811" s="98"/>
      <c r="AD811" s="117"/>
    </row>
    <row r="812" spans="1:30" ht="14.25" customHeight="1">
      <c r="A812" s="643" t="s">
        <v>27</v>
      </c>
      <c r="B812" s="643"/>
      <c r="C812" s="52" t="s">
        <v>32</v>
      </c>
      <c r="D812" s="52" t="s">
        <v>33</v>
      </c>
      <c r="E812" s="643" t="s">
        <v>34</v>
      </c>
      <c r="F812" s="643"/>
      <c r="G812" s="643" t="s">
        <v>35</v>
      </c>
      <c r="H812" s="643"/>
      <c r="I812" s="676" t="s">
        <v>11</v>
      </c>
      <c r="J812" s="676"/>
      <c r="U812" s="86"/>
      <c r="V812" s="67"/>
      <c r="W812" s="70"/>
      <c r="X812" s="70"/>
      <c r="Y812" s="67"/>
      <c r="Z812" s="67"/>
      <c r="AA812" s="97"/>
      <c r="AB812" s="97"/>
      <c r="AC812" s="98"/>
      <c r="AD812" s="117"/>
    </row>
    <row r="813" spans="1:30" ht="14.25" customHeight="1">
      <c r="A813" s="632"/>
      <c r="B813" s="632"/>
      <c r="C813" s="5"/>
      <c r="D813" s="5"/>
      <c r="E813" s="632"/>
      <c r="F813" s="632"/>
      <c r="G813" s="632"/>
      <c r="H813" s="632"/>
      <c r="I813" s="668"/>
      <c r="J813" s="668"/>
      <c r="U813" s="86"/>
      <c r="V813" s="67"/>
      <c r="W813" s="67"/>
      <c r="X813" s="67"/>
      <c r="Y813" s="67"/>
      <c r="Z813" s="67"/>
      <c r="AA813" s="97"/>
      <c r="AB813" s="97"/>
      <c r="AC813" s="98"/>
      <c r="AD813" s="117"/>
    </row>
    <row r="814" spans="1:30" ht="14.25" customHeight="1">
      <c r="A814" s="632"/>
      <c r="B814" s="632"/>
      <c r="C814" s="5"/>
      <c r="D814" s="5"/>
      <c r="E814" s="632"/>
      <c r="F814" s="632"/>
      <c r="G814" s="632"/>
      <c r="H814" s="632"/>
      <c r="I814" s="668"/>
      <c r="J814" s="668"/>
      <c r="U814" s="86"/>
      <c r="V814" s="67"/>
      <c r="W814" s="67"/>
      <c r="X814" s="67"/>
      <c r="Y814" s="67"/>
      <c r="Z814" s="67"/>
      <c r="AA814" s="97"/>
      <c r="AB814" s="97"/>
      <c r="AC814" s="98"/>
      <c r="AD814" s="117"/>
    </row>
    <row r="815" spans="1:30" ht="14.25" customHeight="1">
      <c r="A815" s="632"/>
      <c r="B815" s="632"/>
      <c r="C815" s="5"/>
      <c r="D815" s="5"/>
      <c r="E815" s="632"/>
      <c r="F815" s="632"/>
      <c r="G815" s="632"/>
      <c r="H815" s="632"/>
      <c r="I815" s="668"/>
      <c r="J815" s="668"/>
      <c r="U815" s="86"/>
      <c r="V815" s="67"/>
      <c r="W815" s="67"/>
      <c r="X815" s="67"/>
      <c r="Y815" s="67"/>
      <c r="Z815" s="67"/>
      <c r="AA815" s="97"/>
      <c r="AB815" s="97"/>
      <c r="AC815" s="98"/>
      <c r="AD815" s="117"/>
    </row>
    <row r="816" spans="1:30" ht="14.25" customHeight="1">
      <c r="A816" s="83"/>
      <c r="B816" s="51"/>
      <c r="E816" s="51"/>
      <c r="F816" s="51"/>
      <c r="G816" s="632" t="s">
        <v>13</v>
      </c>
      <c r="H816" s="632"/>
      <c r="I816" s="668">
        <f>SUM(I813:J815)</f>
        <v>0</v>
      </c>
      <c r="J816" s="668"/>
      <c r="U816" s="85"/>
      <c r="V816" s="70"/>
      <c r="W816" s="67"/>
      <c r="X816" s="67"/>
      <c r="Y816" s="70"/>
      <c r="Z816" s="70"/>
      <c r="AA816" s="97"/>
      <c r="AB816" s="97"/>
      <c r="AC816" s="98"/>
      <c r="AD816" s="117"/>
    </row>
    <row r="817" spans="1:30" ht="6.75" customHeight="1">
      <c r="A817" s="83"/>
      <c r="B817" s="51"/>
      <c r="E817" s="51"/>
      <c r="F817" s="51"/>
      <c r="G817" s="51"/>
      <c r="H817" s="51"/>
      <c r="I817" s="42"/>
      <c r="J817" s="84"/>
      <c r="U817" s="85"/>
      <c r="V817" s="70"/>
      <c r="W817" s="67"/>
      <c r="X817" s="67"/>
      <c r="Y817" s="70"/>
      <c r="Z817" s="70"/>
      <c r="AA817" s="78"/>
      <c r="AB817" s="78"/>
      <c r="AC817" s="99"/>
      <c r="AD817" s="80"/>
    </row>
    <row r="818" spans="1:30" ht="18">
      <c r="A818" s="81" t="s">
        <v>36</v>
      </c>
      <c r="U818" s="88"/>
      <c r="V818" s="67"/>
      <c r="W818" s="67"/>
      <c r="X818" s="67"/>
      <c r="Y818" s="67"/>
      <c r="Z818" s="67"/>
      <c r="AA818" s="97"/>
      <c r="AB818" s="97"/>
      <c r="AC818" s="67"/>
      <c r="AD818" s="116"/>
    </row>
    <row r="819" spans="1:30" ht="32.25" customHeight="1">
      <c r="A819" s="635" t="s">
        <v>37</v>
      </c>
      <c r="B819" s="636"/>
      <c r="C819" s="636"/>
      <c r="D819" s="636"/>
      <c r="E819" s="636"/>
      <c r="F819" s="637"/>
      <c r="G819" s="724" t="s">
        <v>44</v>
      </c>
      <c r="H819" s="725"/>
      <c r="I819" s="735" t="s">
        <v>11</v>
      </c>
      <c r="J819" s="736"/>
      <c r="U819" s="86"/>
      <c r="V819" s="67"/>
      <c r="W819" s="67"/>
      <c r="X819" s="67"/>
      <c r="Y819" s="67"/>
      <c r="Z819" s="67"/>
      <c r="AA819" s="108"/>
      <c r="AB819" s="108"/>
      <c r="AC819" s="98"/>
      <c r="AD819" s="117"/>
    </row>
    <row r="820" spans="1:30" ht="14.25" customHeight="1">
      <c r="A820" s="679" t="s">
        <v>45</v>
      </c>
      <c r="B820" s="653"/>
      <c r="C820" s="653"/>
      <c r="D820" s="653"/>
      <c r="E820" s="653"/>
      <c r="F820" s="680"/>
      <c r="G820" s="820" t="s">
        <v>291</v>
      </c>
      <c r="H820" s="632"/>
      <c r="I820" s="668">
        <f>'CONTENIDO GENERAL'!J28</f>
        <v>8100</v>
      </c>
      <c r="J820" s="668"/>
      <c r="U820" s="86"/>
      <c r="V820" s="67"/>
      <c r="W820" s="67"/>
      <c r="X820" s="67"/>
      <c r="Y820" s="67"/>
      <c r="Z820" s="67"/>
      <c r="AA820" s="97"/>
      <c r="AB820" s="97"/>
      <c r="AC820" s="98"/>
      <c r="AD820" s="117"/>
    </row>
    <row r="821" spans="1:30" ht="14.25" customHeight="1">
      <c r="A821" s="679"/>
      <c r="B821" s="653"/>
      <c r="C821" s="653"/>
      <c r="D821" s="653"/>
      <c r="E821" s="653"/>
      <c r="F821" s="680"/>
      <c r="G821" s="632"/>
      <c r="H821" s="632"/>
      <c r="I821" s="668"/>
      <c r="J821" s="668"/>
      <c r="U821" s="86"/>
      <c r="V821" s="67"/>
      <c r="W821" s="67"/>
      <c r="X821" s="67"/>
      <c r="Y821" s="67"/>
      <c r="Z821" s="67"/>
      <c r="AA821" s="97"/>
      <c r="AB821" s="97"/>
      <c r="AC821" s="98"/>
      <c r="AD821" s="117"/>
    </row>
    <row r="822" spans="1:30" ht="14.25" customHeight="1">
      <c r="A822" s="640"/>
      <c r="B822" s="641"/>
      <c r="E822" s="641"/>
      <c r="F822" s="641"/>
      <c r="G822" s="632" t="s">
        <v>13</v>
      </c>
      <c r="H822" s="632"/>
      <c r="I822" s="668">
        <f>SUM(I820:J821)</f>
        <v>8100</v>
      </c>
      <c r="J822" s="668"/>
      <c r="U822" s="86"/>
      <c r="V822" s="67"/>
      <c r="W822" s="67"/>
      <c r="X822" s="67"/>
      <c r="Y822" s="67"/>
      <c r="Z822" s="67"/>
      <c r="AA822" s="97"/>
      <c r="AB822" s="97"/>
      <c r="AC822" s="98"/>
      <c r="AD822" s="117"/>
    </row>
    <row r="823" spans="7:30" ht="6.75" customHeight="1">
      <c r="G823" s="678"/>
      <c r="H823" s="678"/>
      <c r="I823" s="726"/>
      <c r="J823" s="727"/>
      <c r="U823" s="86"/>
      <c r="V823" s="67"/>
      <c r="W823" s="67"/>
      <c r="X823" s="67"/>
      <c r="Y823" s="67"/>
      <c r="Z823" s="67"/>
      <c r="AA823" s="97"/>
      <c r="AB823" s="97"/>
      <c r="AC823" s="98"/>
      <c r="AD823" s="117"/>
    </row>
    <row r="824" spans="1:30" ht="18">
      <c r="A824" s="81" t="s">
        <v>39</v>
      </c>
      <c r="G824" s="51"/>
      <c r="H824" s="51"/>
      <c r="I824" s="42"/>
      <c r="J824" s="84"/>
      <c r="U824" s="88"/>
      <c r="V824" s="67"/>
      <c r="W824" s="67"/>
      <c r="X824" s="67"/>
      <c r="Y824" s="67"/>
      <c r="Z824" s="67"/>
      <c r="AA824" s="78"/>
      <c r="AB824" s="78"/>
      <c r="AC824" s="98"/>
      <c r="AD824" s="117"/>
    </row>
    <row r="825" spans="1:30" ht="15.75">
      <c r="A825" s="642" t="s">
        <v>26</v>
      </c>
      <c r="B825" s="642"/>
      <c r="C825" s="642"/>
      <c r="D825" s="642"/>
      <c r="E825" s="642"/>
      <c r="F825" s="642"/>
      <c r="G825" s="642" t="s">
        <v>40</v>
      </c>
      <c r="H825" s="642"/>
      <c r="I825" s="656" t="s">
        <v>11</v>
      </c>
      <c r="J825" s="656"/>
      <c r="U825" s="86"/>
      <c r="V825" s="67"/>
      <c r="W825" s="67"/>
      <c r="X825" s="67"/>
      <c r="Y825" s="67"/>
      <c r="Z825" s="67"/>
      <c r="AA825" s="97"/>
      <c r="AB825" s="97"/>
      <c r="AC825" s="67"/>
      <c r="AD825" s="116"/>
    </row>
    <row r="826" spans="1:30" ht="14.25" customHeight="1">
      <c r="A826" s="648" t="s">
        <v>149</v>
      </c>
      <c r="B826" s="648"/>
      <c r="C826" s="648"/>
      <c r="D826" s="648"/>
      <c r="E826" s="648"/>
      <c r="F826" s="692"/>
      <c r="G826" s="720">
        <f>$G$47</f>
        <v>0.25</v>
      </c>
      <c r="H826" s="720"/>
      <c r="I826" s="721">
        <f>(I822+I816+I809+I799)*G826</f>
        <v>4376.25</v>
      </c>
      <c r="J826" s="721"/>
      <c r="U826" s="86"/>
      <c r="V826" s="67"/>
      <c r="W826" s="67"/>
      <c r="X826" s="67"/>
      <c r="Y826" s="67"/>
      <c r="Z826" s="67"/>
      <c r="AA826" s="97"/>
      <c r="AB826" s="97"/>
      <c r="AC826" s="67"/>
      <c r="AD826" s="116"/>
    </row>
    <row r="827" spans="1:30" ht="14.25" customHeight="1">
      <c r="A827" s="659"/>
      <c r="B827" s="660"/>
      <c r="C827" s="660"/>
      <c r="D827" s="660"/>
      <c r="E827" s="660"/>
      <c r="F827" s="660"/>
      <c r="G827" s="632" t="s">
        <v>13</v>
      </c>
      <c r="H827" s="632"/>
      <c r="I827" s="668">
        <f>I826</f>
        <v>4376.25</v>
      </c>
      <c r="J827" s="668"/>
      <c r="U827" s="86"/>
      <c r="V827" s="67"/>
      <c r="W827" s="67"/>
      <c r="X827" s="67"/>
      <c r="Y827" s="67"/>
      <c r="Z827" s="67"/>
      <c r="AA827" s="97"/>
      <c r="AB827" s="97"/>
      <c r="AC827" s="67"/>
      <c r="AD827" s="116"/>
    </row>
    <row r="828" spans="1:30" ht="14.25" customHeight="1">
      <c r="A828" s="659"/>
      <c r="B828" s="660"/>
      <c r="C828" s="660"/>
      <c r="D828" s="660"/>
      <c r="E828" s="660"/>
      <c r="F828" s="660"/>
      <c r="G828" s="665"/>
      <c r="H828" s="665"/>
      <c r="I828" s="666"/>
      <c r="J828" s="667"/>
      <c r="U828" s="86"/>
      <c r="V828" s="67"/>
      <c r="W828" s="67"/>
      <c r="X828" s="67"/>
      <c r="Y828" s="67"/>
      <c r="Z828" s="67"/>
      <c r="AA828" s="97"/>
      <c r="AB828" s="97"/>
      <c r="AC828" s="67"/>
      <c r="AD828" s="116"/>
    </row>
    <row r="829" spans="1:30" ht="14.25" customHeight="1">
      <c r="A829" s="632" t="s">
        <v>150</v>
      </c>
      <c r="B829" s="632"/>
      <c r="C829" s="632"/>
      <c r="D829" s="632"/>
      <c r="E829" s="632"/>
      <c r="F829" s="632"/>
      <c r="G829" s="632"/>
      <c r="H829" s="632"/>
      <c r="I829" s="668">
        <f>I827+I822+I816+I809+I799</f>
        <v>21881.25</v>
      </c>
      <c r="J829" s="668"/>
      <c r="U829" s="86"/>
      <c r="V829" s="67"/>
      <c r="W829" s="67"/>
      <c r="X829" s="67"/>
      <c r="Y829" s="67"/>
      <c r="Z829" s="67"/>
      <c r="AA829" s="97"/>
      <c r="AB829" s="97"/>
      <c r="AC829" s="67"/>
      <c r="AD829" s="116"/>
    </row>
    <row r="830" spans="1:30" ht="20.25">
      <c r="A830" s="710" t="s">
        <v>16</v>
      </c>
      <c r="B830" s="711"/>
      <c r="C830" s="711"/>
      <c r="D830" s="711"/>
      <c r="E830" s="711"/>
      <c r="F830" s="711"/>
      <c r="G830" s="711"/>
      <c r="H830" s="711"/>
      <c r="I830" s="711"/>
      <c r="J830" s="718"/>
      <c r="U830" s="114"/>
      <c r="V830" s="100"/>
      <c r="W830" s="100"/>
      <c r="X830" s="100"/>
      <c r="Y830" s="100"/>
      <c r="Z830" s="100"/>
      <c r="AA830" s="104"/>
      <c r="AB830" s="104"/>
      <c r="AC830" s="100"/>
      <c r="AD830" s="115"/>
    </row>
    <row r="831" spans="1:30" s="6" customFormat="1" ht="8.25" customHeight="1">
      <c r="A831" s="75"/>
      <c r="B831" s="11"/>
      <c r="C831" s="11"/>
      <c r="D831" s="11"/>
      <c r="E831" s="11"/>
      <c r="F831" s="11"/>
      <c r="G831" s="11"/>
      <c r="H831" s="11"/>
      <c r="I831" s="72"/>
      <c r="J831" s="89"/>
      <c r="U831" s="62"/>
      <c r="V831" s="68"/>
      <c r="W831" s="68"/>
      <c r="X831" s="68"/>
      <c r="Y831" s="68"/>
      <c r="Z831" s="68"/>
      <c r="AA831" s="105"/>
      <c r="AB831" s="105"/>
      <c r="AC831" s="68"/>
      <c r="AD831" s="63"/>
    </row>
    <row r="832" spans="1:30" ht="14.25" customHeight="1">
      <c r="A832" s="691" t="s">
        <v>4</v>
      </c>
      <c r="B832" s="691"/>
      <c r="C832" s="632" t="str">
        <f>$C$3</f>
        <v>READECUACIÓN SEDE SERVICIOS GENERALES</v>
      </c>
      <c r="D832" s="632"/>
      <c r="E832" s="632"/>
      <c r="F832" s="632"/>
      <c r="G832" s="632"/>
      <c r="H832" s="632"/>
      <c r="I832" s="632"/>
      <c r="J832" s="632"/>
      <c r="U832" s="86"/>
      <c r="V832" s="67"/>
      <c r="W832" s="67"/>
      <c r="X832" s="67"/>
      <c r="Y832" s="67"/>
      <c r="Z832" s="67"/>
      <c r="AA832" s="97"/>
      <c r="AB832" s="97"/>
      <c r="AC832" s="67"/>
      <c r="AD832" s="116"/>
    </row>
    <row r="833" spans="1:30" ht="14.25" customHeight="1">
      <c r="A833" s="691" t="s">
        <v>5</v>
      </c>
      <c r="B833" s="691"/>
      <c r="C833" s="632" t="str">
        <f>$C$4</f>
        <v>UNIVERSIDAD DEL CAUCA -SERVICIOS GENERALES</v>
      </c>
      <c r="D833" s="632"/>
      <c r="E833" s="632"/>
      <c r="F833" s="632"/>
      <c r="G833" s="632"/>
      <c r="H833" s="632"/>
      <c r="I833" s="632"/>
      <c r="J833" s="632"/>
      <c r="U833" s="86"/>
      <c r="V833" s="67"/>
      <c r="W833" s="67"/>
      <c r="X833" s="67"/>
      <c r="Y833" s="67"/>
      <c r="Z833" s="67"/>
      <c r="AA833" s="97"/>
      <c r="AB833" s="97"/>
      <c r="AC833" s="67"/>
      <c r="AD833" s="116"/>
    </row>
    <row r="834" spans="1:30" ht="14.25" customHeight="1">
      <c r="A834" s="691" t="s">
        <v>17</v>
      </c>
      <c r="B834" s="691"/>
      <c r="C834" s="632" t="str">
        <f>$C$5</f>
        <v>UNIVERSIDAD DEL CAUCA</v>
      </c>
      <c r="D834" s="632"/>
      <c r="E834" s="632"/>
      <c r="F834" s="632"/>
      <c r="G834" s="632"/>
      <c r="H834" s="632"/>
      <c r="I834" s="632"/>
      <c r="J834" s="632"/>
      <c r="U834" s="86"/>
      <c r="V834" s="67"/>
      <c r="W834" s="67"/>
      <c r="X834" s="67"/>
      <c r="Y834" s="67"/>
      <c r="Z834" s="67"/>
      <c r="AA834" s="97"/>
      <c r="AB834" s="97"/>
      <c r="AC834" s="67"/>
      <c r="AD834" s="116"/>
    </row>
    <row r="835" spans="1:30" ht="14.25" customHeight="1">
      <c r="A835" s="677" t="s">
        <v>18</v>
      </c>
      <c r="B835" s="651"/>
      <c r="C835" s="679" t="str">
        <f>$C$6</f>
        <v>ING. JOHN JAIRO LEDEZMA SOLANO</v>
      </c>
      <c r="D835" s="653"/>
      <c r="E835" s="653"/>
      <c r="F835" s="653"/>
      <c r="G835" s="653"/>
      <c r="H835" s="653"/>
      <c r="I835" s="653"/>
      <c r="J835" s="680"/>
      <c r="U835" s="86"/>
      <c r="V835" s="67"/>
      <c r="W835" s="67"/>
      <c r="X835" s="67"/>
      <c r="Y835" s="67"/>
      <c r="Z835" s="67"/>
      <c r="AA835" s="97"/>
      <c r="AB835" s="97"/>
      <c r="AC835" s="67"/>
      <c r="AD835" s="116"/>
    </row>
    <row r="836" spans="1:30" ht="14.25" customHeight="1">
      <c r="A836" s="691" t="s">
        <v>6</v>
      </c>
      <c r="B836" s="691"/>
      <c r="C836" s="713" t="str">
        <f>$C$7</f>
        <v>FEBRERO DE 2011</v>
      </c>
      <c r="D836" s="714"/>
      <c r="E836" s="714"/>
      <c r="F836" s="712" t="str">
        <f>$F$7</f>
        <v>MP 19202-128892 CAU</v>
      </c>
      <c r="G836" s="712"/>
      <c r="H836" s="712"/>
      <c r="I836" s="712"/>
      <c r="J836" s="712"/>
      <c r="U836" s="86"/>
      <c r="V836" s="67"/>
      <c r="W836" s="67"/>
      <c r="X836" s="67"/>
      <c r="Y836" s="67"/>
      <c r="Z836" s="67"/>
      <c r="AA836" s="97"/>
      <c r="AB836" s="97"/>
      <c r="AC836" s="67"/>
      <c r="AD836" s="116"/>
    </row>
    <row r="837" spans="2:30" ht="4.5" customHeight="1">
      <c r="B837" s="77"/>
      <c r="C837" s="77"/>
      <c r="D837" s="77"/>
      <c r="E837" s="77"/>
      <c r="F837" s="77"/>
      <c r="G837" s="77"/>
      <c r="U837" s="86"/>
      <c r="V837" s="69"/>
      <c r="W837" s="69"/>
      <c r="X837" s="69"/>
      <c r="Y837" s="69"/>
      <c r="Z837" s="69"/>
      <c r="AA837" s="107"/>
      <c r="AB837" s="97"/>
      <c r="AC837" s="67"/>
      <c r="AD837" s="116"/>
    </row>
    <row r="838" spans="1:30" ht="14.25" customHeight="1">
      <c r="A838" s="5" t="s">
        <v>9</v>
      </c>
      <c r="B838" s="722" t="s">
        <v>8</v>
      </c>
      <c r="C838" s="632" t="str">
        <f>'CONTENIDO GENERAL'!$B$11</f>
        <v>PRELIMINARES</v>
      </c>
      <c r="D838" s="632"/>
      <c r="E838" s="632"/>
      <c r="F838" s="722" t="s">
        <v>10</v>
      </c>
      <c r="G838" s="722" t="str">
        <f>'CONTENIDO GENERAL'!C29</f>
        <v>M²</v>
      </c>
      <c r="H838" s="705" t="s">
        <v>24</v>
      </c>
      <c r="I838" s="678"/>
      <c r="J838" s="706"/>
      <c r="U838" s="86"/>
      <c r="V838" s="67"/>
      <c r="W838" s="67"/>
      <c r="X838" s="67"/>
      <c r="Y838" s="67"/>
      <c r="Z838" s="67"/>
      <c r="AA838" s="97"/>
      <c r="AB838" s="97"/>
      <c r="AC838" s="67"/>
      <c r="AD838" s="116"/>
    </row>
    <row r="839" spans="1:30" ht="14.25" customHeight="1">
      <c r="A839" s="64">
        <f>'CONTENIDO GENERAL'!$A$11</f>
        <v>1</v>
      </c>
      <c r="B839" s="723"/>
      <c r="C839" s="632"/>
      <c r="D839" s="632"/>
      <c r="E839" s="632"/>
      <c r="F839" s="723"/>
      <c r="G839" s="723"/>
      <c r="H839" s="1"/>
      <c r="I839" s="73" t="s">
        <v>25</v>
      </c>
      <c r="J839" s="74"/>
      <c r="U839" s="87"/>
      <c r="V839" s="67"/>
      <c r="W839" s="67"/>
      <c r="X839" s="67"/>
      <c r="Y839" s="67"/>
      <c r="Z839" s="67"/>
      <c r="AA839" s="97"/>
      <c r="AB839" s="78"/>
      <c r="AC839" s="70"/>
      <c r="AD839" s="61"/>
    </row>
    <row r="840" spans="1:30" ht="14.25" customHeight="1">
      <c r="A840" s="5" t="s">
        <v>9</v>
      </c>
      <c r="B840" s="722" t="s">
        <v>7</v>
      </c>
      <c r="C840" s="739" t="str">
        <f>'CONTENIDO GENERAL'!B29</f>
        <v>DESCAPOTE  Y NIVELACION H PROMEDIO  30 CM</v>
      </c>
      <c r="D840" s="740"/>
      <c r="E840" s="741"/>
      <c r="F840" s="679" t="s">
        <v>23</v>
      </c>
      <c r="G840" s="680"/>
      <c r="H840" s="705"/>
      <c r="I840" s="678"/>
      <c r="J840" s="706"/>
      <c r="U840" s="86"/>
      <c r="V840" s="67"/>
      <c r="W840" s="67"/>
      <c r="X840" s="67"/>
      <c r="Y840" s="67"/>
      <c r="Z840" s="67"/>
      <c r="AA840" s="97"/>
      <c r="AB840" s="97"/>
      <c r="AC840" s="67"/>
      <c r="AD840" s="116"/>
    </row>
    <row r="841" spans="1:30" ht="14.25" customHeight="1">
      <c r="A841" s="65">
        <f>'CONTENIDO GENERAL'!A29</f>
        <v>1.1800000000000002</v>
      </c>
      <c r="B841" s="723"/>
      <c r="C841" s="742"/>
      <c r="D841" s="743"/>
      <c r="E841" s="744"/>
      <c r="F841" s="707"/>
      <c r="G841" s="708"/>
      <c r="H841" s="708"/>
      <c r="I841" s="708"/>
      <c r="J841" s="709"/>
      <c r="U841" s="87"/>
      <c r="V841" s="67"/>
      <c r="W841" s="67"/>
      <c r="X841" s="67"/>
      <c r="Y841" s="67"/>
      <c r="Z841" s="67"/>
      <c r="AA841" s="97"/>
      <c r="AB841" s="97"/>
      <c r="AC841" s="67"/>
      <c r="AD841" s="116"/>
    </row>
    <row r="842" spans="21:30" ht="3.75" customHeight="1">
      <c r="U842" s="86"/>
      <c r="V842" s="67"/>
      <c r="W842" s="67"/>
      <c r="X842" s="67"/>
      <c r="Y842" s="67"/>
      <c r="Z842" s="67"/>
      <c r="AA842" s="97"/>
      <c r="AB842" s="97"/>
      <c r="AC842" s="67"/>
      <c r="AD842" s="116"/>
    </row>
    <row r="843" spans="1:30" ht="18">
      <c r="A843" s="737" t="s">
        <v>28</v>
      </c>
      <c r="B843" s="738"/>
      <c r="U843" s="88"/>
      <c r="V843" s="71"/>
      <c r="W843" s="67"/>
      <c r="X843" s="67"/>
      <c r="Y843" s="67"/>
      <c r="Z843" s="67"/>
      <c r="AA843" s="97"/>
      <c r="AB843" s="97"/>
      <c r="AC843" s="67"/>
      <c r="AD843" s="116"/>
    </row>
    <row r="844" spans="1:30" ht="33" customHeight="1">
      <c r="A844" s="643" t="s">
        <v>26</v>
      </c>
      <c r="B844" s="643"/>
      <c r="C844" s="643"/>
      <c r="D844" s="52" t="s">
        <v>29</v>
      </c>
      <c r="E844" s="724" t="s">
        <v>14</v>
      </c>
      <c r="F844" s="725"/>
      <c r="G844" s="724" t="s">
        <v>12</v>
      </c>
      <c r="H844" s="725"/>
      <c r="I844" s="635" t="s">
        <v>11</v>
      </c>
      <c r="J844" s="637"/>
      <c r="U844" s="86"/>
      <c r="V844" s="67"/>
      <c r="W844" s="67"/>
      <c r="X844" s="70"/>
      <c r="Y844" s="101"/>
      <c r="Z844" s="101"/>
      <c r="AA844" s="108"/>
      <c r="AB844" s="108"/>
      <c r="AC844" s="67"/>
      <c r="AD844" s="116"/>
    </row>
    <row r="845" spans="1:30" ht="14.25" customHeight="1">
      <c r="A845" s="692" t="s">
        <v>81</v>
      </c>
      <c r="B845" s="696"/>
      <c r="C845" s="693"/>
      <c r="D845" s="53" t="s">
        <v>43</v>
      </c>
      <c r="E845" s="654"/>
      <c r="F845" s="655"/>
      <c r="G845" s="654"/>
      <c r="H845" s="655"/>
      <c r="I845" s="646">
        <f>I870*0.05</f>
        <v>135</v>
      </c>
      <c r="J845" s="647"/>
      <c r="U845" s="86"/>
      <c r="V845" s="67"/>
      <c r="W845" s="67"/>
      <c r="X845" s="66"/>
      <c r="Y845" s="101"/>
      <c r="Z845" s="101"/>
      <c r="AA845" s="108"/>
      <c r="AB845" s="108"/>
      <c r="AC845" s="67"/>
      <c r="AD845" s="116"/>
    </row>
    <row r="846" spans="1:30" ht="14.25" customHeight="1">
      <c r="A846" s="648"/>
      <c r="B846" s="648"/>
      <c r="C846" s="648"/>
      <c r="D846" s="8"/>
      <c r="E846" s="692"/>
      <c r="F846" s="693"/>
      <c r="G846" s="648"/>
      <c r="H846" s="648"/>
      <c r="I846" s="646"/>
      <c r="J846" s="756"/>
      <c r="U846" s="86"/>
      <c r="V846" s="67"/>
      <c r="W846" s="67"/>
      <c r="X846" s="67"/>
      <c r="Y846" s="67"/>
      <c r="Z846" s="67"/>
      <c r="AA846" s="97"/>
      <c r="AB846" s="97"/>
      <c r="AC846" s="98"/>
      <c r="AD846" s="117"/>
    </row>
    <row r="847" spans="7:30" ht="14.25" customHeight="1">
      <c r="G847" s="632" t="s">
        <v>13</v>
      </c>
      <c r="H847" s="632"/>
      <c r="I847" s="688">
        <f>SUM(I845:J846)</f>
        <v>135</v>
      </c>
      <c r="J847" s="689"/>
      <c r="U847" s="86"/>
      <c r="V847" s="67"/>
      <c r="W847" s="67"/>
      <c r="X847" s="67"/>
      <c r="Y847" s="67"/>
      <c r="Z847" s="67"/>
      <c r="AA847" s="97"/>
      <c r="AB847" s="97"/>
      <c r="AC847" s="98"/>
      <c r="AD847" s="117"/>
    </row>
    <row r="848" spans="21:30" ht="6" customHeight="1">
      <c r="U848" s="86"/>
      <c r="V848" s="67"/>
      <c r="W848" s="67"/>
      <c r="X848" s="67"/>
      <c r="Y848" s="67"/>
      <c r="Z848" s="67"/>
      <c r="AA848" s="97"/>
      <c r="AB848" s="97"/>
      <c r="AC848" s="67"/>
      <c r="AD848" s="116"/>
    </row>
    <row r="849" spans="1:30" ht="15.75" customHeight="1">
      <c r="A849" s="81" t="s">
        <v>30</v>
      </c>
      <c r="U849" s="88"/>
      <c r="V849" s="67"/>
      <c r="W849" s="67"/>
      <c r="X849" s="67"/>
      <c r="Y849" s="67"/>
      <c r="Z849" s="67"/>
      <c r="AA849" s="97"/>
      <c r="AB849" s="97"/>
      <c r="AC849" s="67"/>
      <c r="AD849" s="116"/>
    </row>
    <row r="850" spans="1:30" ht="15.75" customHeight="1">
      <c r="A850" s="635" t="s">
        <v>26</v>
      </c>
      <c r="B850" s="636"/>
      <c r="C850" s="637"/>
      <c r="D850" s="724" t="s">
        <v>2</v>
      </c>
      <c r="E850" s="725"/>
      <c r="F850" s="3" t="s">
        <v>0</v>
      </c>
      <c r="G850" s="724" t="s">
        <v>15</v>
      </c>
      <c r="H850" s="725"/>
      <c r="I850" s="754" t="s">
        <v>11</v>
      </c>
      <c r="J850" s="755"/>
      <c r="U850" s="86"/>
      <c r="V850" s="67"/>
      <c r="W850" s="67"/>
      <c r="X850" s="101"/>
      <c r="Y850" s="101"/>
      <c r="Z850" s="66"/>
      <c r="AA850" s="108"/>
      <c r="AB850" s="108"/>
      <c r="AC850" s="67"/>
      <c r="AD850" s="116"/>
    </row>
    <row r="851" spans="1:30" ht="14.25" customHeight="1">
      <c r="A851" s="632"/>
      <c r="B851" s="632"/>
      <c r="C851" s="632"/>
      <c r="D851" s="679"/>
      <c r="E851" s="653"/>
      <c r="F851" s="50"/>
      <c r="G851" s="632"/>
      <c r="H851" s="632"/>
      <c r="I851" s="688"/>
      <c r="J851" s="689"/>
      <c r="U851" s="86"/>
      <c r="V851" s="67"/>
      <c r="W851" s="67"/>
      <c r="X851" s="67"/>
      <c r="Y851" s="67"/>
      <c r="Z851" s="70"/>
      <c r="AA851" s="97"/>
      <c r="AB851" s="97"/>
      <c r="AC851" s="98"/>
      <c r="AD851" s="117"/>
    </row>
    <row r="852" spans="1:30" ht="14.25" customHeight="1">
      <c r="A852" s="632"/>
      <c r="B852" s="632"/>
      <c r="C852" s="632"/>
      <c r="D852" s="679"/>
      <c r="E852" s="653"/>
      <c r="F852" s="50"/>
      <c r="G852" s="632"/>
      <c r="H852" s="632"/>
      <c r="I852" s="688"/>
      <c r="J852" s="689"/>
      <c r="U852" s="86"/>
      <c r="V852" s="67"/>
      <c r="W852" s="67"/>
      <c r="X852" s="67"/>
      <c r="Y852" s="67"/>
      <c r="Z852" s="70"/>
      <c r="AA852" s="97"/>
      <c r="AB852" s="97"/>
      <c r="AC852" s="98"/>
      <c r="AD852" s="117"/>
    </row>
    <row r="853" spans="1:30" ht="14.25" customHeight="1">
      <c r="A853" s="632"/>
      <c r="B853" s="632"/>
      <c r="C853" s="632"/>
      <c r="D853" s="679"/>
      <c r="E853" s="653"/>
      <c r="F853" s="50"/>
      <c r="G853" s="632"/>
      <c r="H853" s="632"/>
      <c r="I853" s="688"/>
      <c r="J853" s="689"/>
      <c r="U853" s="86"/>
      <c r="V853" s="67"/>
      <c r="W853" s="67"/>
      <c r="X853" s="67"/>
      <c r="Y853" s="67"/>
      <c r="Z853" s="70"/>
      <c r="AA853" s="97"/>
      <c r="AB853" s="97"/>
      <c r="AC853" s="98"/>
      <c r="AD853" s="117"/>
    </row>
    <row r="854" spans="1:30" ht="14.25" customHeight="1">
      <c r="A854" s="632"/>
      <c r="B854" s="632"/>
      <c r="C854" s="632"/>
      <c r="D854" s="679"/>
      <c r="E854" s="653"/>
      <c r="F854" s="50"/>
      <c r="G854" s="632"/>
      <c r="H854" s="632"/>
      <c r="I854" s="688"/>
      <c r="J854" s="689"/>
      <c r="U854" s="86"/>
      <c r="V854" s="67"/>
      <c r="W854" s="67"/>
      <c r="X854" s="67"/>
      <c r="Y854" s="67"/>
      <c r="Z854" s="70"/>
      <c r="AA854" s="97"/>
      <c r="AB854" s="97"/>
      <c r="AC854" s="98"/>
      <c r="AD854" s="117"/>
    </row>
    <row r="855" spans="1:30" ht="14.25" customHeight="1">
      <c r="A855" s="632"/>
      <c r="B855" s="632"/>
      <c r="C855" s="632"/>
      <c r="D855" s="679"/>
      <c r="E855" s="653"/>
      <c r="F855" s="50"/>
      <c r="G855" s="632"/>
      <c r="H855" s="632"/>
      <c r="I855" s="688"/>
      <c r="J855" s="689"/>
      <c r="U855" s="86"/>
      <c r="V855" s="67"/>
      <c r="W855" s="67"/>
      <c r="X855" s="67"/>
      <c r="Y855" s="67"/>
      <c r="Z855" s="70"/>
      <c r="AA855" s="97"/>
      <c r="AB855" s="97"/>
      <c r="AC855" s="98"/>
      <c r="AD855" s="117"/>
    </row>
    <row r="856" spans="1:30" ht="14.25" customHeight="1">
      <c r="A856" s="632"/>
      <c r="B856" s="632"/>
      <c r="C856" s="632"/>
      <c r="D856" s="679"/>
      <c r="E856" s="653"/>
      <c r="F856" s="50"/>
      <c r="G856" s="632"/>
      <c r="H856" s="632"/>
      <c r="I856" s="688"/>
      <c r="J856" s="689"/>
      <c r="U856" s="86"/>
      <c r="V856" s="67"/>
      <c r="W856" s="67"/>
      <c r="X856" s="67"/>
      <c r="Y856" s="67"/>
      <c r="Z856" s="70"/>
      <c r="AA856" s="97"/>
      <c r="AB856" s="97"/>
      <c r="AC856" s="98"/>
      <c r="AD856" s="117"/>
    </row>
    <row r="857" spans="7:30" ht="14.25" customHeight="1">
      <c r="G857" s="632" t="s">
        <v>13</v>
      </c>
      <c r="H857" s="632"/>
      <c r="I857" s="688">
        <f>SUM(I851:J856)</f>
        <v>0</v>
      </c>
      <c r="J857" s="689"/>
      <c r="U857" s="86"/>
      <c r="V857" s="67"/>
      <c r="W857" s="67"/>
      <c r="X857" s="67"/>
      <c r="Y857" s="67"/>
      <c r="Z857" s="67"/>
      <c r="AA857" s="97"/>
      <c r="AB857" s="97"/>
      <c r="AC857" s="98"/>
      <c r="AD857" s="117"/>
    </row>
    <row r="858" spans="7:30" ht="5.25" customHeight="1">
      <c r="G858" s="51"/>
      <c r="H858" s="51"/>
      <c r="I858" s="42"/>
      <c r="J858" s="84"/>
      <c r="U858" s="86"/>
      <c r="V858" s="67"/>
      <c r="W858" s="67"/>
      <c r="X858" s="67"/>
      <c r="Y858" s="67"/>
      <c r="Z858" s="67"/>
      <c r="AA858" s="78"/>
      <c r="AB858" s="78"/>
      <c r="AC858" s="98"/>
      <c r="AD858" s="117"/>
    </row>
    <row r="859" spans="1:30" ht="18">
      <c r="A859" s="81" t="s">
        <v>31</v>
      </c>
      <c r="B859" s="82"/>
      <c r="G859" s="51"/>
      <c r="H859" s="51"/>
      <c r="I859" s="42"/>
      <c r="J859" s="84"/>
      <c r="U859" s="88"/>
      <c r="V859" s="71"/>
      <c r="W859" s="67"/>
      <c r="X859" s="67"/>
      <c r="Y859" s="67"/>
      <c r="Z859" s="67"/>
      <c r="AA859" s="78"/>
      <c r="AB859" s="78"/>
      <c r="AC859" s="98"/>
      <c r="AD859" s="117"/>
    </row>
    <row r="860" spans="1:30" ht="14.25" customHeight="1">
      <c r="A860" s="643" t="s">
        <v>27</v>
      </c>
      <c r="B860" s="643"/>
      <c r="C860" s="52" t="s">
        <v>32</v>
      </c>
      <c r="D860" s="52" t="s">
        <v>33</v>
      </c>
      <c r="E860" s="643" t="s">
        <v>34</v>
      </c>
      <c r="F860" s="643"/>
      <c r="G860" s="643" t="s">
        <v>35</v>
      </c>
      <c r="H860" s="643"/>
      <c r="I860" s="676" t="s">
        <v>11</v>
      </c>
      <c r="J860" s="676"/>
      <c r="U860" s="86"/>
      <c r="V860" s="67"/>
      <c r="W860" s="70"/>
      <c r="X860" s="70"/>
      <c r="Y860" s="67"/>
      <c r="Z860" s="67"/>
      <c r="AA860" s="97"/>
      <c r="AB860" s="97"/>
      <c r="AC860" s="98"/>
      <c r="AD860" s="117"/>
    </row>
    <row r="861" spans="1:30" ht="14.25" customHeight="1">
      <c r="A861" s="632"/>
      <c r="B861" s="632"/>
      <c r="C861" s="5"/>
      <c r="D861" s="5"/>
      <c r="E861" s="632"/>
      <c r="F861" s="632"/>
      <c r="G861" s="632"/>
      <c r="H861" s="632"/>
      <c r="I861" s="668"/>
      <c r="J861" s="668"/>
      <c r="U861" s="86"/>
      <c r="V861" s="67"/>
      <c r="W861" s="67"/>
      <c r="X861" s="67"/>
      <c r="Y861" s="67"/>
      <c r="Z861" s="67"/>
      <c r="AA861" s="97"/>
      <c r="AB861" s="97"/>
      <c r="AC861" s="98"/>
      <c r="AD861" s="117"/>
    </row>
    <row r="862" spans="1:30" ht="14.25" customHeight="1">
      <c r="A862" s="632"/>
      <c r="B862" s="632"/>
      <c r="C862" s="5"/>
      <c r="D862" s="5"/>
      <c r="E862" s="632"/>
      <c r="F862" s="632"/>
      <c r="G862" s="632"/>
      <c r="H862" s="632"/>
      <c r="I862" s="668"/>
      <c r="J862" s="668"/>
      <c r="U862" s="86"/>
      <c r="V862" s="67"/>
      <c r="W862" s="67"/>
      <c r="X862" s="67"/>
      <c r="Y862" s="67"/>
      <c r="Z862" s="67"/>
      <c r="AA862" s="97"/>
      <c r="AB862" s="97"/>
      <c r="AC862" s="98"/>
      <c r="AD862" s="117"/>
    </row>
    <row r="863" spans="1:30" ht="14.25" customHeight="1">
      <c r="A863" s="632"/>
      <c r="B863" s="632"/>
      <c r="C863" s="5"/>
      <c r="D863" s="5"/>
      <c r="E863" s="632"/>
      <c r="F863" s="632"/>
      <c r="G863" s="632"/>
      <c r="H863" s="632"/>
      <c r="I863" s="668"/>
      <c r="J863" s="668"/>
      <c r="U863" s="86"/>
      <c r="V863" s="67"/>
      <c r="W863" s="67"/>
      <c r="X863" s="67"/>
      <c r="Y863" s="67"/>
      <c r="Z863" s="67"/>
      <c r="AA863" s="97"/>
      <c r="AB863" s="97"/>
      <c r="AC863" s="98"/>
      <c r="AD863" s="117"/>
    </row>
    <row r="864" spans="1:30" ht="14.25" customHeight="1">
      <c r="A864" s="83"/>
      <c r="B864" s="51"/>
      <c r="E864" s="51"/>
      <c r="F864" s="51"/>
      <c r="G864" s="632" t="s">
        <v>13</v>
      </c>
      <c r="H864" s="632"/>
      <c r="I864" s="668">
        <f>SUM(I861:J863)</f>
        <v>0</v>
      </c>
      <c r="J864" s="668"/>
      <c r="U864" s="85"/>
      <c r="V864" s="70"/>
      <c r="W864" s="67"/>
      <c r="X864" s="67"/>
      <c r="Y864" s="70"/>
      <c r="Z864" s="70"/>
      <c r="AA864" s="97"/>
      <c r="AB864" s="97"/>
      <c r="AC864" s="98"/>
      <c r="AD864" s="117"/>
    </row>
    <row r="865" spans="1:30" ht="6.75" customHeight="1">
      <c r="A865" s="83"/>
      <c r="B865" s="51"/>
      <c r="E865" s="51"/>
      <c r="F865" s="51"/>
      <c r="G865" s="51"/>
      <c r="H865" s="51"/>
      <c r="I865" s="42"/>
      <c r="J865" s="84"/>
      <c r="U865" s="85"/>
      <c r="V865" s="70"/>
      <c r="W865" s="67"/>
      <c r="X865" s="67"/>
      <c r="Y865" s="70"/>
      <c r="Z865" s="70"/>
      <c r="AA865" s="78"/>
      <c r="AB865" s="78"/>
      <c r="AC865" s="99"/>
      <c r="AD865" s="80"/>
    </row>
    <row r="866" spans="1:30" ht="18">
      <c r="A866" s="81" t="s">
        <v>36</v>
      </c>
      <c r="U866" s="88"/>
      <c r="V866" s="67"/>
      <c r="W866" s="67"/>
      <c r="X866" s="67"/>
      <c r="Y866" s="67"/>
      <c r="Z866" s="67"/>
      <c r="AA866" s="97"/>
      <c r="AB866" s="97"/>
      <c r="AC866" s="67"/>
      <c r="AD866" s="116"/>
    </row>
    <row r="867" spans="1:30" ht="32.25" customHeight="1">
      <c r="A867" s="635" t="s">
        <v>37</v>
      </c>
      <c r="B867" s="636"/>
      <c r="C867" s="636"/>
      <c r="D867" s="636"/>
      <c r="E867" s="636"/>
      <c r="F867" s="637"/>
      <c r="G867" s="724" t="s">
        <v>44</v>
      </c>
      <c r="H867" s="725"/>
      <c r="I867" s="735" t="s">
        <v>11</v>
      </c>
      <c r="J867" s="736"/>
      <c r="U867" s="86"/>
      <c r="V867" s="67"/>
      <c r="W867" s="67"/>
      <c r="X867" s="67"/>
      <c r="Y867" s="67"/>
      <c r="Z867" s="67"/>
      <c r="AA867" s="108"/>
      <c r="AB867" s="108"/>
      <c r="AC867" s="98"/>
      <c r="AD867" s="117"/>
    </row>
    <row r="868" spans="1:30" ht="14.25" customHeight="1">
      <c r="A868" s="679" t="s">
        <v>45</v>
      </c>
      <c r="B868" s="653"/>
      <c r="C868" s="653"/>
      <c r="D868" s="653"/>
      <c r="E868" s="653"/>
      <c r="F868" s="680"/>
      <c r="G868" s="632"/>
      <c r="H868" s="632"/>
      <c r="I868" s="668">
        <f>'CONTENIDO GENERAL'!J29</f>
        <v>2700</v>
      </c>
      <c r="J868" s="668"/>
      <c r="U868" s="86"/>
      <c r="V868" s="67"/>
      <c r="W868" s="67"/>
      <c r="X868" s="67"/>
      <c r="Y868" s="67"/>
      <c r="Z868" s="67"/>
      <c r="AA868" s="97"/>
      <c r="AB868" s="97"/>
      <c r="AC868" s="98"/>
      <c r="AD868" s="117"/>
    </row>
    <row r="869" spans="1:30" ht="14.25" customHeight="1">
      <c r="A869" s="679"/>
      <c r="B869" s="653"/>
      <c r="C869" s="653"/>
      <c r="D869" s="653"/>
      <c r="E869" s="653"/>
      <c r="F869" s="680"/>
      <c r="G869" s="632"/>
      <c r="H869" s="632"/>
      <c r="I869" s="668"/>
      <c r="J869" s="668"/>
      <c r="U869" s="86"/>
      <c r="V869" s="67"/>
      <c r="W869" s="67"/>
      <c r="X869" s="67"/>
      <c r="Y869" s="67"/>
      <c r="Z869" s="67"/>
      <c r="AA869" s="97"/>
      <c r="AB869" s="97"/>
      <c r="AC869" s="98"/>
      <c r="AD869" s="117"/>
    </row>
    <row r="870" spans="1:30" ht="14.25" customHeight="1">
      <c r="A870" s="640"/>
      <c r="B870" s="641"/>
      <c r="E870" s="641"/>
      <c r="F870" s="641"/>
      <c r="G870" s="632" t="s">
        <v>13</v>
      </c>
      <c r="H870" s="632"/>
      <c r="I870" s="668">
        <f>SUM(I868:J869)</f>
        <v>2700</v>
      </c>
      <c r="J870" s="668"/>
      <c r="U870" s="86"/>
      <c r="V870" s="67"/>
      <c r="W870" s="67"/>
      <c r="X870" s="67"/>
      <c r="Y870" s="67"/>
      <c r="Z870" s="67"/>
      <c r="AA870" s="97"/>
      <c r="AB870" s="97"/>
      <c r="AC870" s="98"/>
      <c r="AD870" s="117"/>
    </row>
    <row r="871" spans="7:30" ht="6.75" customHeight="1">
      <c r="G871" s="678"/>
      <c r="H871" s="678"/>
      <c r="I871" s="726"/>
      <c r="J871" s="727"/>
      <c r="U871" s="86"/>
      <c r="V871" s="67"/>
      <c r="W871" s="67"/>
      <c r="X871" s="67"/>
      <c r="Y871" s="67"/>
      <c r="Z871" s="67"/>
      <c r="AA871" s="97"/>
      <c r="AB871" s="97"/>
      <c r="AC871" s="98"/>
      <c r="AD871" s="117"/>
    </row>
    <row r="872" spans="1:30" ht="18">
      <c r="A872" s="81" t="s">
        <v>39</v>
      </c>
      <c r="G872" s="51"/>
      <c r="H872" s="51"/>
      <c r="I872" s="42"/>
      <c r="J872" s="84"/>
      <c r="U872" s="88"/>
      <c r="V872" s="67"/>
      <c r="W872" s="67"/>
      <c r="X872" s="67"/>
      <c r="Y872" s="67"/>
      <c r="Z872" s="67"/>
      <c r="AA872" s="78"/>
      <c r="AB872" s="78"/>
      <c r="AC872" s="98"/>
      <c r="AD872" s="117"/>
    </row>
    <row r="873" spans="1:30" ht="15.75">
      <c r="A873" s="642" t="s">
        <v>26</v>
      </c>
      <c r="B873" s="642"/>
      <c r="C873" s="642"/>
      <c r="D873" s="642"/>
      <c r="E873" s="642"/>
      <c r="F873" s="642"/>
      <c r="G873" s="642" t="s">
        <v>40</v>
      </c>
      <c r="H873" s="642"/>
      <c r="I873" s="656" t="s">
        <v>11</v>
      </c>
      <c r="J873" s="656"/>
      <c r="U873" s="86"/>
      <c r="V873" s="67"/>
      <c r="W873" s="67"/>
      <c r="X873" s="67"/>
      <c r="Y873" s="67"/>
      <c r="Z873" s="67"/>
      <c r="AA873" s="97"/>
      <c r="AB873" s="97"/>
      <c r="AC873" s="67"/>
      <c r="AD873" s="116"/>
    </row>
    <row r="874" spans="1:30" ht="14.25" customHeight="1">
      <c r="A874" s="648" t="s">
        <v>149</v>
      </c>
      <c r="B874" s="648"/>
      <c r="C874" s="648"/>
      <c r="D874" s="648"/>
      <c r="E874" s="648"/>
      <c r="F874" s="692"/>
      <c r="G874" s="720">
        <f>$G$47</f>
        <v>0.25</v>
      </c>
      <c r="H874" s="720"/>
      <c r="I874" s="721">
        <f>(I870+I864+I857+I847)*G874</f>
        <v>708.75</v>
      </c>
      <c r="J874" s="721"/>
      <c r="U874" s="86"/>
      <c r="V874" s="67"/>
      <c r="W874" s="67"/>
      <c r="X874" s="67"/>
      <c r="Y874" s="67"/>
      <c r="Z874" s="67"/>
      <c r="AA874" s="97"/>
      <c r="AB874" s="97"/>
      <c r="AC874" s="67"/>
      <c r="AD874" s="116"/>
    </row>
    <row r="875" spans="1:30" ht="14.25" customHeight="1">
      <c r="A875" s="659"/>
      <c r="B875" s="660"/>
      <c r="C875" s="660"/>
      <c r="D875" s="660"/>
      <c r="E875" s="660"/>
      <c r="F875" s="660"/>
      <c r="G875" s="632" t="s">
        <v>13</v>
      </c>
      <c r="H875" s="632"/>
      <c r="I875" s="668">
        <f>I874</f>
        <v>708.75</v>
      </c>
      <c r="J875" s="668"/>
      <c r="U875" s="86"/>
      <c r="V875" s="67"/>
      <c r="W875" s="67"/>
      <c r="X875" s="67"/>
      <c r="Y875" s="67"/>
      <c r="Z875" s="67"/>
      <c r="AA875" s="97"/>
      <c r="AB875" s="97"/>
      <c r="AC875" s="67"/>
      <c r="AD875" s="116"/>
    </row>
    <row r="876" spans="1:30" ht="14.25" customHeight="1">
      <c r="A876" s="659"/>
      <c r="B876" s="660"/>
      <c r="C876" s="660"/>
      <c r="D876" s="660"/>
      <c r="E876" s="660"/>
      <c r="F876" s="660"/>
      <c r="G876" s="665"/>
      <c r="H876" s="665"/>
      <c r="I876" s="666"/>
      <c r="J876" s="667"/>
      <c r="U876" s="86"/>
      <c r="V876" s="67"/>
      <c r="W876" s="67"/>
      <c r="X876" s="67"/>
      <c r="Y876" s="67"/>
      <c r="Z876" s="67"/>
      <c r="AA876" s="97"/>
      <c r="AB876" s="97"/>
      <c r="AC876" s="67"/>
      <c r="AD876" s="116"/>
    </row>
    <row r="877" spans="1:30" ht="14.25" customHeight="1">
      <c r="A877" s="632" t="s">
        <v>150</v>
      </c>
      <c r="B877" s="632"/>
      <c r="C877" s="632"/>
      <c r="D877" s="632"/>
      <c r="E877" s="632"/>
      <c r="F877" s="632"/>
      <c r="G877" s="632"/>
      <c r="H877" s="632"/>
      <c r="I877" s="668">
        <f>I875+I870+I864+I857+I847</f>
        <v>3543.75</v>
      </c>
      <c r="J877" s="668"/>
      <c r="U877" s="86"/>
      <c r="V877" s="67"/>
      <c r="W877" s="67"/>
      <c r="X877" s="67"/>
      <c r="Y877" s="67"/>
      <c r="Z877" s="67"/>
      <c r="AA877" s="97"/>
      <c r="AB877" s="97"/>
      <c r="AC877" s="67"/>
      <c r="AD877" s="116"/>
    </row>
    <row r="878" spans="1:30" ht="20.25">
      <c r="A878" s="710" t="s">
        <v>16</v>
      </c>
      <c r="B878" s="711"/>
      <c r="C878" s="711"/>
      <c r="D878" s="711"/>
      <c r="E878" s="711"/>
      <c r="F878" s="711"/>
      <c r="G878" s="711"/>
      <c r="H878" s="711"/>
      <c r="I878" s="711"/>
      <c r="J878" s="718"/>
      <c r="U878" s="114"/>
      <c r="V878" s="100"/>
      <c r="W878" s="100"/>
      <c r="X878" s="100"/>
      <c r="Y878" s="100"/>
      <c r="Z878" s="100"/>
      <c r="AA878" s="104"/>
      <c r="AB878" s="104"/>
      <c r="AC878" s="100"/>
      <c r="AD878" s="115"/>
    </row>
    <row r="879" spans="1:30" s="6" customFormat="1" ht="8.25" customHeight="1">
      <c r="A879" s="75"/>
      <c r="B879" s="11"/>
      <c r="C879" s="11"/>
      <c r="D879" s="11"/>
      <c r="E879" s="11"/>
      <c r="F879" s="11"/>
      <c r="G879" s="11"/>
      <c r="H879" s="11"/>
      <c r="I879" s="72"/>
      <c r="J879" s="89"/>
      <c r="U879" s="62"/>
      <c r="V879" s="68"/>
      <c r="W879" s="68"/>
      <c r="X879" s="68"/>
      <c r="Y879" s="68"/>
      <c r="Z879" s="68"/>
      <c r="AA879" s="105"/>
      <c r="AB879" s="105"/>
      <c r="AC879" s="68"/>
      <c r="AD879" s="63"/>
    </row>
    <row r="880" spans="1:30" ht="14.25" customHeight="1">
      <c r="A880" s="691" t="s">
        <v>4</v>
      </c>
      <c r="B880" s="691"/>
      <c r="C880" s="632" t="str">
        <f>$C$3</f>
        <v>READECUACIÓN SEDE SERVICIOS GENERALES</v>
      </c>
      <c r="D880" s="632"/>
      <c r="E880" s="632"/>
      <c r="F880" s="632"/>
      <c r="G880" s="632"/>
      <c r="H880" s="632"/>
      <c r="I880" s="632"/>
      <c r="J880" s="632"/>
      <c r="U880" s="86"/>
      <c r="V880" s="67"/>
      <c r="W880" s="67"/>
      <c r="X880" s="67"/>
      <c r="Y880" s="67"/>
      <c r="Z880" s="67"/>
      <c r="AA880" s="97"/>
      <c r="AB880" s="97"/>
      <c r="AC880" s="67"/>
      <c r="AD880" s="116"/>
    </row>
    <row r="881" spans="1:30" ht="14.25" customHeight="1">
      <c r="A881" s="691" t="s">
        <v>5</v>
      </c>
      <c r="B881" s="691"/>
      <c r="C881" s="632" t="str">
        <f>$C$4</f>
        <v>UNIVERSIDAD DEL CAUCA -SERVICIOS GENERALES</v>
      </c>
      <c r="D881" s="632"/>
      <c r="E881" s="632"/>
      <c r="F881" s="632"/>
      <c r="G881" s="632"/>
      <c r="H881" s="632"/>
      <c r="I881" s="632"/>
      <c r="J881" s="632"/>
      <c r="U881" s="86"/>
      <c r="V881" s="67"/>
      <c r="W881" s="67"/>
      <c r="X881" s="67"/>
      <c r="Y881" s="67"/>
      <c r="Z881" s="67"/>
      <c r="AA881" s="97"/>
      <c r="AB881" s="97"/>
      <c r="AC881" s="67"/>
      <c r="AD881" s="116"/>
    </row>
    <row r="882" spans="1:30" ht="14.25" customHeight="1">
      <c r="A882" s="691" t="s">
        <v>17</v>
      </c>
      <c r="B882" s="691"/>
      <c r="C882" s="632" t="str">
        <f>$C$5</f>
        <v>UNIVERSIDAD DEL CAUCA</v>
      </c>
      <c r="D882" s="632"/>
      <c r="E882" s="632"/>
      <c r="F882" s="632"/>
      <c r="G882" s="632"/>
      <c r="H882" s="632"/>
      <c r="I882" s="632"/>
      <c r="J882" s="632"/>
      <c r="U882" s="86"/>
      <c r="V882" s="67"/>
      <c r="W882" s="67"/>
      <c r="X882" s="67"/>
      <c r="Y882" s="67"/>
      <c r="Z882" s="67"/>
      <c r="AA882" s="97"/>
      <c r="AB882" s="97"/>
      <c r="AC882" s="67"/>
      <c r="AD882" s="116"/>
    </row>
    <row r="883" spans="1:30" ht="14.25" customHeight="1">
      <c r="A883" s="677" t="s">
        <v>18</v>
      </c>
      <c r="B883" s="651"/>
      <c r="C883" s="679" t="str">
        <f>$C$6</f>
        <v>ING. JOHN JAIRO LEDEZMA SOLANO</v>
      </c>
      <c r="D883" s="653"/>
      <c r="E883" s="653"/>
      <c r="F883" s="653"/>
      <c r="G883" s="653"/>
      <c r="H883" s="653"/>
      <c r="I883" s="653"/>
      <c r="J883" s="680"/>
      <c r="U883" s="86"/>
      <c r="V883" s="67"/>
      <c r="W883" s="67"/>
      <c r="X883" s="67"/>
      <c r="Y883" s="67"/>
      <c r="Z883" s="67"/>
      <c r="AA883" s="97"/>
      <c r="AB883" s="97"/>
      <c r="AC883" s="67"/>
      <c r="AD883" s="116"/>
    </row>
    <row r="884" spans="1:30" ht="14.25" customHeight="1">
      <c r="A884" s="691" t="s">
        <v>6</v>
      </c>
      <c r="B884" s="691"/>
      <c r="C884" s="713" t="str">
        <f>$C$7</f>
        <v>FEBRERO DE 2011</v>
      </c>
      <c r="D884" s="714"/>
      <c r="E884" s="714"/>
      <c r="F884" s="712" t="str">
        <f>$F$7</f>
        <v>MP 19202-128892 CAU</v>
      </c>
      <c r="G884" s="712"/>
      <c r="H884" s="712"/>
      <c r="I884" s="712"/>
      <c r="J884" s="712"/>
      <c r="U884" s="86"/>
      <c r="V884" s="67"/>
      <c r="W884" s="67"/>
      <c r="X884" s="67"/>
      <c r="Y884" s="67"/>
      <c r="Z884" s="67"/>
      <c r="AA884" s="97"/>
      <c r="AB884" s="97"/>
      <c r="AC884" s="67"/>
      <c r="AD884" s="116"/>
    </row>
    <row r="885" spans="2:30" ht="4.5" customHeight="1">
      <c r="B885" s="77"/>
      <c r="C885" s="77"/>
      <c r="D885" s="77"/>
      <c r="E885" s="77"/>
      <c r="F885" s="77"/>
      <c r="G885" s="77"/>
      <c r="U885" s="86"/>
      <c r="V885" s="69"/>
      <c r="W885" s="69"/>
      <c r="X885" s="69"/>
      <c r="Y885" s="69"/>
      <c r="Z885" s="69"/>
      <c r="AA885" s="107"/>
      <c r="AB885" s="97"/>
      <c r="AC885" s="67"/>
      <c r="AD885" s="116"/>
    </row>
    <row r="886" spans="1:30" ht="14.25" customHeight="1">
      <c r="A886" s="5" t="s">
        <v>9</v>
      </c>
      <c r="B886" s="722" t="s">
        <v>8</v>
      </c>
      <c r="C886" s="632" t="str">
        <f>'CONTENIDO GENERAL'!$B$11</f>
        <v>PRELIMINARES</v>
      </c>
      <c r="D886" s="632"/>
      <c r="E886" s="632"/>
      <c r="F886" s="722" t="s">
        <v>10</v>
      </c>
      <c r="G886" s="722" t="str">
        <f>'CONTENIDO GENERAL'!C30</f>
        <v>ML</v>
      </c>
      <c r="H886" s="705" t="s">
        <v>24</v>
      </c>
      <c r="I886" s="678"/>
      <c r="J886" s="706"/>
      <c r="U886" s="86"/>
      <c r="V886" s="67"/>
      <c r="W886" s="67"/>
      <c r="X886" s="67"/>
      <c r="Y886" s="67"/>
      <c r="Z886" s="67"/>
      <c r="AA886" s="97"/>
      <c r="AB886" s="97"/>
      <c r="AC886" s="67"/>
      <c r="AD886" s="116"/>
    </row>
    <row r="887" spans="1:30" ht="14.25" customHeight="1">
      <c r="A887" s="64">
        <f>'CONTENIDO GENERAL'!$A$11</f>
        <v>1</v>
      </c>
      <c r="B887" s="723"/>
      <c r="C887" s="632"/>
      <c r="D887" s="632"/>
      <c r="E887" s="632"/>
      <c r="F887" s="723"/>
      <c r="G887" s="723"/>
      <c r="H887" s="1"/>
      <c r="I887" s="73" t="s">
        <v>25</v>
      </c>
      <c r="J887" s="74"/>
      <c r="U887" s="87"/>
      <c r="V887" s="67"/>
      <c r="W887" s="67"/>
      <c r="X887" s="67"/>
      <c r="Y887" s="67"/>
      <c r="Z887" s="67"/>
      <c r="AA887" s="97"/>
      <c r="AB887" s="78"/>
      <c r="AC887" s="70"/>
      <c r="AD887" s="61"/>
    </row>
    <row r="888" spans="1:30" ht="14.25" customHeight="1">
      <c r="A888" s="5" t="s">
        <v>9</v>
      </c>
      <c r="B888" s="722" t="s">
        <v>7</v>
      </c>
      <c r="C888" s="748" t="str">
        <f>'CONTENIDO GENERAL'!B30</f>
        <v>DESMONTE DE BARANDA TUBULAR</v>
      </c>
      <c r="D888" s="749"/>
      <c r="E888" s="750"/>
      <c r="F888" s="679" t="s">
        <v>23</v>
      </c>
      <c r="G888" s="680"/>
      <c r="H888" s="705"/>
      <c r="I888" s="678"/>
      <c r="J888" s="706"/>
      <c r="U888" s="86"/>
      <c r="V888" s="67"/>
      <c r="W888" s="67"/>
      <c r="X888" s="67"/>
      <c r="Y888" s="67"/>
      <c r="Z888" s="67"/>
      <c r="AA888" s="97"/>
      <c r="AB888" s="97"/>
      <c r="AC888" s="67"/>
      <c r="AD888" s="116"/>
    </row>
    <row r="889" spans="1:30" ht="14.25" customHeight="1">
      <c r="A889" s="65">
        <f>'CONTENIDO GENERAL'!A30</f>
        <v>1.1900000000000002</v>
      </c>
      <c r="B889" s="723"/>
      <c r="C889" s="751"/>
      <c r="D889" s="752"/>
      <c r="E889" s="753"/>
      <c r="F889" s="707"/>
      <c r="G889" s="708"/>
      <c r="H889" s="708"/>
      <c r="I889" s="708"/>
      <c r="J889" s="709"/>
      <c r="U889" s="87"/>
      <c r="V889" s="67"/>
      <c r="W889" s="67"/>
      <c r="X889" s="67"/>
      <c r="Y889" s="67"/>
      <c r="Z889" s="67"/>
      <c r="AA889" s="97"/>
      <c r="AB889" s="97"/>
      <c r="AC889" s="67"/>
      <c r="AD889" s="116"/>
    </row>
    <row r="890" spans="21:30" ht="3.75" customHeight="1">
      <c r="U890" s="86"/>
      <c r="V890" s="67"/>
      <c r="W890" s="67"/>
      <c r="X890" s="67"/>
      <c r="Y890" s="67"/>
      <c r="Z890" s="67"/>
      <c r="AA890" s="97"/>
      <c r="AB890" s="97"/>
      <c r="AC890" s="67"/>
      <c r="AD890" s="116"/>
    </row>
    <row r="891" spans="1:30" ht="18">
      <c r="A891" s="737" t="s">
        <v>28</v>
      </c>
      <c r="B891" s="738"/>
      <c r="U891" s="88"/>
      <c r="V891" s="71"/>
      <c r="W891" s="67"/>
      <c r="X891" s="67"/>
      <c r="Y891" s="67"/>
      <c r="Z891" s="67"/>
      <c r="AA891" s="97"/>
      <c r="AB891" s="97"/>
      <c r="AC891" s="67"/>
      <c r="AD891" s="116"/>
    </row>
    <row r="892" spans="1:30" ht="33" customHeight="1">
      <c r="A892" s="643" t="s">
        <v>26</v>
      </c>
      <c r="B892" s="643"/>
      <c r="C892" s="643"/>
      <c r="D892" s="52" t="s">
        <v>29</v>
      </c>
      <c r="E892" s="724" t="s">
        <v>14</v>
      </c>
      <c r="F892" s="725"/>
      <c r="G892" s="724" t="s">
        <v>12</v>
      </c>
      <c r="H892" s="725"/>
      <c r="I892" s="635" t="s">
        <v>11</v>
      </c>
      <c r="J892" s="637"/>
      <c r="U892" s="86"/>
      <c r="V892" s="67"/>
      <c r="W892" s="67"/>
      <c r="X892" s="70"/>
      <c r="Y892" s="101"/>
      <c r="Z892" s="101"/>
      <c r="AA892" s="108"/>
      <c r="AB892" s="108"/>
      <c r="AC892" s="67"/>
      <c r="AD892" s="116"/>
    </row>
    <row r="893" spans="1:30" ht="14.25" customHeight="1">
      <c r="A893" s="692" t="s">
        <v>81</v>
      </c>
      <c r="B893" s="696"/>
      <c r="C893" s="693"/>
      <c r="D893" s="53" t="s">
        <v>43</v>
      </c>
      <c r="E893" s="654"/>
      <c r="F893" s="655"/>
      <c r="G893" s="654"/>
      <c r="H893" s="655"/>
      <c r="I893" s="646">
        <f>I918*0.05</f>
        <v>405</v>
      </c>
      <c r="J893" s="647"/>
      <c r="U893" s="86"/>
      <c r="V893" s="67"/>
      <c r="W893" s="67"/>
      <c r="X893" s="66"/>
      <c r="Y893" s="101"/>
      <c r="Z893" s="101"/>
      <c r="AA893" s="108"/>
      <c r="AB893" s="108"/>
      <c r="AC893" s="67"/>
      <c r="AD893" s="116"/>
    </row>
    <row r="894" spans="1:30" ht="14.25" customHeight="1">
      <c r="A894" s="648"/>
      <c r="B894" s="648"/>
      <c r="C894" s="648"/>
      <c r="D894" s="8"/>
      <c r="E894" s="692"/>
      <c r="F894" s="693"/>
      <c r="G894" s="648"/>
      <c r="H894" s="648"/>
      <c r="I894" s="646"/>
      <c r="J894" s="756"/>
      <c r="U894" s="86"/>
      <c r="V894" s="67"/>
      <c r="W894" s="67"/>
      <c r="X894" s="67"/>
      <c r="Y894" s="67"/>
      <c r="Z894" s="67"/>
      <c r="AA894" s="97"/>
      <c r="AB894" s="97"/>
      <c r="AC894" s="98"/>
      <c r="AD894" s="117"/>
    </row>
    <row r="895" spans="7:30" ht="14.25" customHeight="1">
      <c r="G895" s="632" t="s">
        <v>13</v>
      </c>
      <c r="H895" s="632"/>
      <c r="I895" s="688">
        <f>SUM(I893:J894)</f>
        <v>405</v>
      </c>
      <c r="J895" s="689"/>
      <c r="U895" s="86"/>
      <c r="V895" s="67"/>
      <c r="W895" s="67"/>
      <c r="X895" s="67"/>
      <c r="Y895" s="67"/>
      <c r="Z895" s="67"/>
      <c r="AA895" s="97"/>
      <c r="AB895" s="97"/>
      <c r="AC895" s="98"/>
      <c r="AD895" s="117"/>
    </row>
    <row r="896" spans="21:30" ht="6" customHeight="1">
      <c r="U896" s="86"/>
      <c r="V896" s="67"/>
      <c r="W896" s="67"/>
      <c r="X896" s="67"/>
      <c r="Y896" s="67"/>
      <c r="Z896" s="67"/>
      <c r="AA896" s="97"/>
      <c r="AB896" s="97"/>
      <c r="AC896" s="67"/>
      <c r="AD896" s="116"/>
    </row>
    <row r="897" spans="1:30" ht="15.75" customHeight="1">
      <c r="A897" s="81" t="s">
        <v>30</v>
      </c>
      <c r="U897" s="88"/>
      <c r="V897" s="67"/>
      <c r="W897" s="67"/>
      <c r="X897" s="67"/>
      <c r="Y897" s="67"/>
      <c r="Z897" s="67"/>
      <c r="AA897" s="97"/>
      <c r="AB897" s="97"/>
      <c r="AC897" s="67"/>
      <c r="AD897" s="116"/>
    </row>
    <row r="898" spans="1:30" ht="15.75" customHeight="1">
      <c r="A898" s="635" t="s">
        <v>26</v>
      </c>
      <c r="B898" s="636"/>
      <c r="C898" s="637"/>
      <c r="D898" s="724" t="s">
        <v>2</v>
      </c>
      <c r="E898" s="725"/>
      <c r="F898" s="3" t="s">
        <v>0</v>
      </c>
      <c r="G898" s="724" t="s">
        <v>15</v>
      </c>
      <c r="H898" s="725"/>
      <c r="I898" s="754" t="s">
        <v>11</v>
      </c>
      <c r="J898" s="755"/>
      <c r="U898" s="86"/>
      <c r="V898" s="67"/>
      <c r="W898" s="67"/>
      <c r="X898" s="101"/>
      <c r="Y898" s="101"/>
      <c r="Z898" s="66"/>
      <c r="AA898" s="108"/>
      <c r="AB898" s="108"/>
      <c r="AC898" s="67"/>
      <c r="AD898" s="116"/>
    </row>
    <row r="899" spans="1:30" ht="14.25" customHeight="1">
      <c r="A899" s="632"/>
      <c r="B899" s="632"/>
      <c r="C899" s="632"/>
      <c r="D899" s="679"/>
      <c r="E899" s="653"/>
      <c r="F899" s="50"/>
      <c r="G899" s="632"/>
      <c r="H899" s="632"/>
      <c r="I899" s="688"/>
      <c r="J899" s="689"/>
      <c r="U899" s="86"/>
      <c r="V899" s="67"/>
      <c r="W899" s="67"/>
      <c r="X899" s="67"/>
      <c r="Y899" s="67"/>
      <c r="Z899" s="70"/>
      <c r="AA899" s="97"/>
      <c r="AB899" s="97"/>
      <c r="AC899" s="98"/>
      <c r="AD899" s="117"/>
    </row>
    <row r="900" spans="1:30" ht="14.25" customHeight="1">
      <c r="A900" s="632"/>
      <c r="B900" s="632"/>
      <c r="C900" s="632"/>
      <c r="D900" s="679"/>
      <c r="E900" s="653"/>
      <c r="F900" s="50"/>
      <c r="G900" s="632"/>
      <c r="H900" s="632"/>
      <c r="I900" s="688"/>
      <c r="J900" s="689"/>
      <c r="U900" s="86"/>
      <c r="V900" s="67"/>
      <c r="W900" s="67"/>
      <c r="X900" s="67"/>
      <c r="Y900" s="67"/>
      <c r="Z900" s="70"/>
      <c r="AA900" s="97"/>
      <c r="AB900" s="97"/>
      <c r="AC900" s="98"/>
      <c r="AD900" s="117"/>
    </row>
    <row r="901" spans="1:30" ht="14.25" customHeight="1">
      <c r="A901" s="632"/>
      <c r="B901" s="632"/>
      <c r="C901" s="632"/>
      <c r="D901" s="679"/>
      <c r="E901" s="653"/>
      <c r="F901" s="50"/>
      <c r="G901" s="632"/>
      <c r="H901" s="632"/>
      <c r="I901" s="688"/>
      <c r="J901" s="689"/>
      <c r="U901" s="86"/>
      <c r="V901" s="67"/>
      <c r="W901" s="67"/>
      <c r="X901" s="67"/>
      <c r="Y901" s="67"/>
      <c r="Z901" s="70"/>
      <c r="AA901" s="97"/>
      <c r="AB901" s="97"/>
      <c r="AC901" s="98"/>
      <c r="AD901" s="117"/>
    </row>
    <row r="902" spans="1:30" ht="14.25" customHeight="1">
      <c r="A902" s="632"/>
      <c r="B902" s="632"/>
      <c r="C902" s="632"/>
      <c r="D902" s="679"/>
      <c r="E902" s="653"/>
      <c r="F902" s="50"/>
      <c r="G902" s="632"/>
      <c r="H902" s="632"/>
      <c r="I902" s="688"/>
      <c r="J902" s="689"/>
      <c r="U902" s="86"/>
      <c r="V902" s="67"/>
      <c r="W902" s="67"/>
      <c r="X902" s="67"/>
      <c r="Y902" s="67"/>
      <c r="Z902" s="70"/>
      <c r="AA902" s="97"/>
      <c r="AB902" s="97"/>
      <c r="AC902" s="98"/>
      <c r="AD902" s="117"/>
    </row>
    <row r="903" spans="1:30" ht="14.25" customHeight="1">
      <c r="A903" s="632"/>
      <c r="B903" s="632"/>
      <c r="C903" s="632"/>
      <c r="D903" s="679"/>
      <c r="E903" s="653"/>
      <c r="F903" s="50"/>
      <c r="G903" s="632"/>
      <c r="H903" s="632"/>
      <c r="I903" s="688"/>
      <c r="J903" s="689"/>
      <c r="U903" s="86"/>
      <c r="V903" s="67"/>
      <c r="W903" s="67"/>
      <c r="X903" s="67"/>
      <c r="Y903" s="67"/>
      <c r="Z903" s="70"/>
      <c r="AA903" s="97"/>
      <c r="AB903" s="97"/>
      <c r="AC903" s="98"/>
      <c r="AD903" s="117"/>
    </row>
    <row r="904" spans="1:30" ht="14.25" customHeight="1">
      <c r="A904" s="632"/>
      <c r="B904" s="632"/>
      <c r="C904" s="632"/>
      <c r="D904" s="679"/>
      <c r="E904" s="653"/>
      <c r="F904" s="50"/>
      <c r="G904" s="632"/>
      <c r="H904" s="632"/>
      <c r="I904" s="688"/>
      <c r="J904" s="689"/>
      <c r="U904" s="86"/>
      <c r="V904" s="67"/>
      <c r="W904" s="67"/>
      <c r="X904" s="67"/>
      <c r="Y904" s="67"/>
      <c r="Z904" s="70"/>
      <c r="AA904" s="97"/>
      <c r="AB904" s="97"/>
      <c r="AC904" s="98"/>
      <c r="AD904" s="117"/>
    </row>
    <row r="905" spans="7:30" ht="14.25" customHeight="1">
      <c r="G905" s="632" t="s">
        <v>13</v>
      </c>
      <c r="H905" s="632"/>
      <c r="I905" s="688">
        <f>SUM(I899:J904)</f>
        <v>0</v>
      </c>
      <c r="J905" s="689"/>
      <c r="U905" s="86"/>
      <c r="V905" s="67"/>
      <c r="W905" s="67"/>
      <c r="X905" s="67"/>
      <c r="Y905" s="67"/>
      <c r="Z905" s="67"/>
      <c r="AA905" s="97"/>
      <c r="AB905" s="97"/>
      <c r="AC905" s="98"/>
      <c r="AD905" s="117"/>
    </row>
    <row r="906" spans="7:30" ht="5.25" customHeight="1">
      <c r="G906" s="51"/>
      <c r="H906" s="51"/>
      <c r="I906" s="42"/>
      <c r="J906" s="84"/>
      <c r="U906" s="86"/>
      <c r="V906" s="67"/>
      <c r="W906" s="67"/>
      <c r="X906" s="67"/>
      <c r="Y906" s="67"/>
      <c r="Z906" s="67"/>
      <c r="AA906" s="78"/>
      <c r="AB906" s="78"/>
      <c r="AC906" s="98"/>
      <c r="AD906" s="117"/>
    </row>
    <row r="907" spans="1:30" ht="18">
      <c r="A907" s="81" t="s">
        <v>31</v>
      </c>
      <c r="B907" s="82"/>
      <c r="G907" s="51"/>
      <c r="H907" s="51"/>
      <c r="I907" s="42"/>
      <c r="J907" s="84"/>
      <c r="U907" s="88"/>
      <c r="V907" s="71"/>
      <c r="W907" s="67"/>
      <c r="X907" s="67"/>
      <c r="Y907" s="67"/>
      <c r="Z907" s="67"/>
      <c r="AA907" s="78"/>
      <c r="AB907" s="78"/>
      <c r="AC907" s="98"/>
      <c r="AD907" s="117"/>
    </row>
    <row r="908" spans="1:30" ht="14.25" customHeight="1">
      <c r="A908" s="643" t="s">
        <v>27</v>
      </c>
      <c r="B908" s="643"/>
      <c r="C908" s="52" t="s">
        <v>32</v>
      </c>
      <c r="D908" s="52" t="s">
        <v>33</v>
      </c>
      <c r="E908" s="643" t="s">
        <v>34</v>
      </c>
      <c r="F908" s="643"/>
      <c r="G908" s="643" t="s">
        <v>35</v>
      </c>
      <c r="H908" s="643"/>
      <c r="I908" s="676" t="s">
        <v>11</v>
      </c>
      <c r="J908" s="676"/>
      <c r="U908" s="86"/>
      <c r="V908" s="67"/>
      <c r="W908" s="70"/>
      <c r="X908" s="70"/>
      <c r="Y908" s="67"/>
      <c r="Z908" s="67"/>
      <c r="AA908" s="97"/>
      <c r="AB908" s="97"/>
      <c r="AC908" s="98"/>
      <c r="AD908" s="117"/>
    </row>
    <row r="909" spans="1:30" ht="14.25" customHeight="1">
      <c r="A909" s="632"/>
      <c r="B909" s="632"/>
      <c r="C909" s="5"/>
      <c r="D909" s="5"/>
      <c r="E909" s="632"/>
      <c r="F909" s="632"/>
      <c r="G909" s="632"/>
      <c r="H909" s="632"/>
      <c r="I909" s="668"/>
      <c r="J909" s="668"/>
      <c r="U909" s="86"/>
      <c r="V909" s="67"/>
      <c r="W909" s="67"/>
      <c r="X909" s="67"/>
      <c r="Y909" s="67"/>
      <c r="Z909" s="67"/>
      <c r="AA909" s="97"/>
      <c r="AB909" s="97"/>
      <c r="AC909" s="98"/>
      <c r="AD909" s="117"/>
    </row>
    <row r="910" spans="1:30" ht="14.25" customHeight="1">
      <c r="A910" s="632"/>
      <c r="B910" s="632"/>
      <c r="C910" s="5"/>
      <c r="D910" s="5"/>
      <c r="E910" s="632"/>
      <c r="F910" s="632"/>
      <c r="G910" s="632"/>
      <c r="H910" s="632"/>
      <c r="I910" s="668"/>
      <c r="J910" s="668"/>
      <c r="U910" s="86"/>
      <c r="V910" s="67"/>
      <c r="W910" s="67"/>
      <c r="X910" s="67"/>
      <c r="Y910" s="67"/>
      <c r="Z910" s="67"/>
      <c r="AA910" s="97"/>
      <c r="AB910" s="97"/>
      <c r="AC910" s="98"/>
      <c r="AD910" s="117"/>
    </row>
    <row r="911" spans="1:30" ht="14.25" customHeight="1">
      <c r="A911" s="632"/>
      <c r="B911" s="632"/>
      <c r="C911" s="5"/>
      <c r="D911" s="5"/>
      <c r="E911" s="632"/>
      <c r="F911" s="632"/>
      <c r="G911" s="632"/>
      <c r="H911" s="632"/>
      <c r="I911" s="668"/>
      <c r="J911" s="668"/>
      <c r="U911" s="86"/>
      <c r="V911" s="67"/>
      <c r="W911" s="67"/>
      <c r="X911" s="67"/>
      <c r="Y911" s="67"/>
      <c r="Z911" s="67"/>
      <c r="AA911" s="97"/>
      <c r="AB911" s="97"/>
      <c r="AC911" s="98"/>
      <c r="AD911" s="117"/>
    </row>
    <row r="912" spans="1:30" ht="14.25" customHeight="1">
      <c r="A912" s="83"/>
      <c r="B912" s="51"/>
      <c r="E912" s="51"/>
      <c r="F912" s="51"/>
      <c r="G912" s="632" t="s">
        <v>13</v>
      </c>
      <c r="H912" s="632"/>
      <c r="I912" s="668">
        <f>SUM(I909:J911)</f>
        <v>0</v>
      </c>
      <c r="J912" s="668"/>
      <c r="U912" s="85"/>
      <c r="V912" s="70"/>
      <c r="W912" s="67"/>
      <c r="X912" s="67"/>
      <c r="Y912" s="70"/>
      <c r="Z912" s="70"/>
      <c r="AA912" s="97"/>
      <c r="AB912" s="97"/>
      <c r="AC912" s="98"/>
      <c r="AD912" s="117"/>
    </row>
    <row r="913" spans="1:30" ht="6.75" customHeight="1">
      <c r="A913" s="83"/>
      <c r="B913" s="51"/>
      <c r="E913" s="51"/>
      <c r="F913" s="51"/>
      <c r="G913" s="51"/>
      <c r="H913" s="51"/>
      <c r="I913" s="42"/>
      <c r="J913" s="84"/>
      <c r="U913" s="85"/>
      <c r="V913" s="70"/>
      <c r="W913" s="67"/>
      <c r="X913" s="67"/>
      <c r="Y913" s="70"/>
      <c r="Z913" s="70"/>
      <c r="AA913" s="78"/>
      <c r="AB913" s="78"/>
      <c r="AC913" s="99"/>
      <c r="AD913" s="80"/>
    </row>
    <row r="914" spans="1:30" ht="18">
      <c r="A914" s="81" t="s">
        <v>36</v>
      </c>
      <c r="U914" s="88"/>
      <c r="V914" s="67"/>
      <c r="W914" s="67"/>
      <c r="X914" s="67"/>
      <c r="Y914" s="67"/>
      <c r="Z914" s="67"/>
      <c r="AA914" s="97"/>
      <c r="AB914" s="97"/>
      <c r="AC914" s="67"/>
      <c r="AD914" s="116"/>
    </row>
    <row r="915" spans="1:30" ht="32.25" customHeight="1">
      <c r="A915" s="635" t="s">
        <v>37</v>
      </c>
      <c r="B915" s="636"/>
      <c r="C915" s="636"/>
      <c r="D915" s="636"/>
      <c r="E915" s="636"/>
      <c r="F915" s="637"/>
      <c r="G915" s="724" t="s">
        <v>44</v>
      </c>
      <c r="H915" s="725"/>
      <c r="I915" s="735" t="s">
        <v>11</v>
      </c>
      <c r="J915" s="736"/>
      <c r="U915" s="86"/>
      <c r="V915" s="67"/>
      <c r="W915" s="67"/>
      <c r="X915" s="67"/>
      <c r="Y915" s="67"/>
      <c r="Z915" s="67"/>
      <c r="AA915" s="108"/>
      <c r="AB915" s="108"/>
      <c r="AC915" s="98"/>
      <c r="AD915" s="117"/>
    </row>
    <row r="916" spans="1:30" ht="14.25" customHeight="1">
      <c r="A916" s="652" t="s">
        <v>229</v>
      </c>
      <c r="B916" s="653"/>
      <c r="C916" s="653"/>
      <c r="D916" s="653"/>
      <c r="E916" s="653"/>
      <c r="F916" s="680"/>
      <c r="G916" s="632" t="s">
        <v>233</v>
      </c>
      <c r="H916" s="632"/>
      <c r="I916" s="668">
        <f>'CONTENIDO GENERAL'!J30</f>
        <v>8100</v>
      </c>
      <c r="J916" s="668"/>
      <c r="U916" s="86"/>
      <c r="V916" s="67"/>
      <c r="W916" s="67"/>
      <c r="X916" s="67"/>
      <c r="Y916" s="67"/>
      <c r="Z916" s="67"/>
      <c r="AA916" s="97"/>
      <c r="AB916" s="97"/>
      <c r="AC916" s="98"/>
      <c r="AD916" s="117"/>
    </row>
    <row r="917" spans="1:30" ht="14.25" customHeight="1">
      <c r="A917" s="679"/>
      <c r="B917" s="653"/>
      <c r="C917" s="653"/>
      <c r="D917" s="653"/>
      <c r="E917" s="653"/>
      <c r="F917" s="680"/>
      <c r="G917" s="632"/>
      <c r="H917" s="632"/>
      <c r="I917" s="668"/>
      <c r="J917" s="668"/>
      <c r="U917" s="86"/>
      <c r="V917" s="67"/>
      <c r="W917" s="67"/>
      <c r="X917" s="67"/>
      <c r="Y917" s="67"/>
      <c r="Z917" s="67"/>
      <c r="AA917" s="97"/>
      <c r="AB917" s="97"/>
      <c r="AC917" s="98"/>
      <c r="AD917" s="117"/>
    </row>
    <row r="918" spans="1:30" ht="14.25" customHeight="1">
      <c r="A918" s="640"/>
      <c r="B918" s="641"/>
      <c r="E918" s="641"/>
      <c r="F918" s="641"/>
      <c r="G918" s="632" t="s">
        <v>13</v>
      </c>
      <c r="H918" s="632"/>
      <c r="I918" s="668">
        <f>SUM(I916:J917)</f>
        <v>8100</v>
      </c>
      <c r="J918" s="668"/>
      <c r="U918" s="86"/>
      <c r="V918" s="67"/>
      <c r="W918" s="67"/>
      <c r="X918" s="67"/>
      <c r="Y918" s="67"/>
      <c r="Z918" s="67"/>
      <c r="AA918" s="97"/>
      <c r="AB918" s="97"/>
      <c r="AC918" s="98"/>
      <c r="AD918" s="117"/>
    </row>
    <row r="919" spans="7:30" ht="6.75" customHeight="1">
      <c r="G919" s="678"/>
      <c r="H919" s="678"/>
      <c r="I919" s="726"/>
      <c r="J919" s="727"/>
      <c r="U919" s="86"/>
      <c r="V919" s="67"/>
      <c r="W919" s="67"/>
      <c r="X919" s="67"/>
      <c r="Y919" s="67"/>
      <c r="Z919" s="67"/>
      <c r="AA919" s="97"/>
      <c r="AB919" s="97"/>
      <c r="AC919" s="98"/>
      <c r="AD919" s="117"/>
    </row>
    <row r="920" spans="1:30" ht="18">
      <c r="A920" s="81" t="s">
        <v>39</v>
      </c>
      <c r="G920" s="51"/>
      <c r="H920" s="51"/>
      <c r="I920" s="42"/>
      <c r="J920" s="84"/>
      <c r="U920" s="88"/>
      <c r="V920" s="67"/>
      <c r="W920" s="67"/>
      <c r="X920" s="67"/>
      <c r="Y920" s="67"/>
      <c r="Z920" s="67"/>
      <c r="AA920" s="78"/>
      <c r="AB920" s="78"/>
      <c r="AC920" s="98"/>
      <c r="AD920" s="117"/>
    </row>
    <row r="921" spans="1:30" ht="15.75">
      <c r="A921" s="642" t="s">
        <v>26</v>
      </c>
      <c r="B921" s="642"/>
      <c r="C921" s="642"/>
      <c r="D921" s="642"/>
      <c r="E921" s="642"/>
      <c r="F921" s="642"/>
      <c r="G921" s="642" t="s">
        <v>40</v>
      </c>
      <c r="H921" s="642"/>
      <c r="I921" s="656" t="s">
        <v>11</v>
      </c>
      <c r="J921" s="656"/>
      <c r="U921" s="86"/>
      <c r="V921" s="67"/>
      <c r="W921" s="67"/>
      <c r="X921" s="67"/>
      <c r="Y921" s="67"/>
      <c r="Z921" s="67"/>
      <c r="AA921" s="97"/>
      <c r="AB921" s="97"/>
      <c r="AC921" s="67"/>
      <c r="AD921" s="116"/>
    </row>
    <row r="922" spans="1:30" ht="14.25" customHeight="1">
      <c r="A922" s="648" t="s">
        <v>149</v>
      </c>
      <c r="B922" s="648"/>
      <c r="C922" s="648"/>
      <c r="D922" s="648"/>
      <c r="E922" s="648"/>
      <c r="F922" s="692"/>
      <c r="G922" s="720">
        <f>$G$47</f>
        <v>0.25</v>
      </c>
      <c r="H922" s="720"/>
      <c r="I922" s="721">
        <f>(I918+I912+I905+I895)*G922</f>
        <v>2126.25</v>
      </c>
      <c r="J922" s="721"/>
      <c r="U922" s="86"/>
      <c r="V922" s="67"/>
      <c r="W922" s="67"/>
      <c r="X922" s="67"/>
      <c r="Y922" s="67"/>
      <c r="Z922" s="67"/>
      <c r="AA922" s="97"/>
      <c r="AB922" s="97"/>
      <c r="AC922" s="67"/>
      <c r="AD922" s="116"/>
    </row>
    <row r="923" spans="1:30" ht="14.25" customHeight="1">
      <c r="A923" s="659"/>
      <c r="B923" s="660"/>
      <c r="C923" s="660"/>
      <c r="D923" s="660"/>
      <c r="E923" s="660"/>
      <c r="F923" s="660"/>
      <c r="G923" s="632" t="s">
        <v>13</v>
      </c>
      <c r="H923" s="632"/>
      <c r="I923" s="668">
        <f>I922</f>
        <v>2126.25</v>
      </c>
      <c r="J923" s="668"/>
      <c r="U923" s="86"/>
      <c r="V923" s="67"/>
      <c r="W923" s="67"/>
      <c r="X923" s="67"/>
      <c r="Y923" s="67"/>
      <c r="Z923" s="67"/>
      <c r="AA923" s="97"/>
      <c r="AB923" s="97"/>
      <c r="AC923" s="67"/>
      <c r="AD923" s="116"/>
    </row>
    <row r="924" spans="1:30" ht="14.25" customHeight="1">
      <c r="A924" s="659"/>
      <c r="B924" s="660"/>
      <c r="C924" s="660"/>
      <c r="D924" s="660"/>
      <c r="E924" s="660"/>
      <c r="F924" s="660"/>
      <c r="G924" s="665"/>
      <c r="H924" s="665"/>
      <c r="I924" s="666"/>
      <c r="J924" s="667"/>
      <c r="U924" s="86"/>
      <c r="V924" s="67"/>
      <c r="W924" s="67"/>
      <c r="X924" s="67"/>
      <c r="Y924" s="67"/>
      <c r="Z924" s="67"/>
      <c r="AA924" s="97"/>
      <c r="AB924" s="97"/>
      <c r="AC924" s="67"/>
      <c r="AD924" s="116"/>
    </row>
    <row r="925" spans="1:30" ht="14.25" customHeight="1">
      <c r="A925" s="632" t="s">
        <v>150</v>
      </c>
      <c r="B925" s="632"/>
      <c r="C925" s="632"/>
      <c r="D925" s="632"/>
      <c r="E925" s="632"/>
      <c r="F925" s="632"/>
      <c r="G925" s="632"/>
      <c r="H925" s="632"/>
      <c r="I925" s="668">
        <f>I923+I918+I912+I905+I895</f>
        <v>10631.25</v>
      </c>
      <c r="J925" s="668"/>
      <c r="U925" s="86"/>
      <c r="V925" s="67"/>
      <c r="W925" s="67"/>
      <c r="X925" s="67"/>
      <c r="Y925" s="67"/>
      <c r="Z925" s="67"/>
      <c r="AA925" s="97"/>
      <c r="AB925" s="97"/>
      <c r="AC925" s="67"/>
      <c r="AD925" s="116"/>
    </row>
    <row r="926" spans="1:30" ht="20.25">
      <c r="A926" s="710" t="s">
        <v>16</v>
      </c>
      <c r="B926" s="711"/>
      <c r="C926" s="711"/>
      <c r="D926" s="711"/>
      <c r="E926" s="711"/>
      <c r="F926" s="711"/>
      <c r="G926" s="711"/>
      <c r="H926" s="711"/>
      <c r="I926" s="711"/>
      <c r="J926" s="718"/>
      <c r="U926" s="114"/>
      <c r="V926" s="100"/>
      <c r="W926" s="100"/>
      <c r="X926" s="100"/>
      <c r="Y926" s="100"/>
      <c r="Z926" s="100"/>
      <c r="AA926" s="104"/>
      <c r="AB926" s="104"/>
      <c r="AC926" s="100"/>
      <c r="AD926" s="115"/>
    </row>
    <row r="927" spans="1:30" s="6" customFormat="1" ht="8.25" customHeight="1">
      <c r="A927" s="75"/>
      <c r="B927" s="11"/>
      <c r="C927" s="11"/>
      <c r="D927" s="11"/>
      <c r="E927" s="11"/>
      <c r="F927" s="11"/>
      <c r="G927" s="11"/>
      <c r="H927" s="11"/>
      <c r="I927" s="72"/>
      <c r="J927" s="89"/>
      <c r="U927" s="62"/>
      <c r="V927" s="68"/>
      <c r="W927" s="68"/>
      <c r="X927" s="68"/>
      <c r="Y927" s="68"/>
      <c r="Z927" s="68"/>
      <c r="AA927" s="105"/>
      <c r="AB927" s="105"/>
      <c r="AC927" s="68"/>
      <c r="AD927" s="63"/>
    </row>
    <row r="928" spans="1:30" ht="14.25" customHeight="1">
      <c r="A928" s="691" t="s">
        <v>4</v>
      </c>
      <c r="B928" s="691"/>
      <c r="C928" s="632" t="str">
        <f>$C$3</f>
        <v>READECUACIÓN SEDE SERVICIOS GENERALES</v>
      </c>
      <c r="D928" s="632"/>
      <c r="E928" s="632"/>
      <c r="F928" s="632"/>
      <c r="G928" s="632"/>
      <c r="H928" s="632"/>
      <c r="I928" s="632"/>
      <c r="J928" s="632"/>
      <c r="U928" s="86"/>
      <c r="V928" s="67"/>
      <c r="W928" s="67"/>
      <c r="X928" s="67"/>
      <c r="Y928" s="67"/>
      <c r="Z928" s="67"/>
      <c r="AA928" s="97"/>
      <c r="AB928" s="97"/>
      <c r="AC928" s="67"/>
      <c r="AD928" s="116"/>
    </row>
    <row r="929" spans="1:30" ht="14.25" customHeight="1">
      <c r="A929" s="691" t="s">
        <v>5</v>
      </c>
      <c r="B929" s="691"/>
      <c r="C929" s="632" t="str">
        <f>$C$4</f>
        <v>UNIVERSIDAD DEL CAUCA -SERVICIOS GENERALES</v>
      </c>
      <c r="D929" s="632"/>
      <c r="E929" s="632"/>
      <c r="F929" s="632"/>
      <c r="G929" s="632"/>
      <c r="H929" s="632"/>
      <c r="I929" s="632"/>
      <c r="J929" s="632"/>
      <c r="U929" s="86"/>
      <c r="V929" s="67"/>
      <c r="W929" s="67"/>
      <c r="X929" s="67"/>
      <c r="Y929" s="67"/>
      <c r="Z929" s="67"/>
      <c r="AA929" s="97"/>
      <c r="AB929" s="97"/>
      <c r="AC929" s="67"/>
      <c r="AD929" s="116"/>
    </row>
    <row r="930" spans="1:30" ht="14.25" customHeight="1">
      <c r="A930" s="691" t="s">
        <v>17</v>
      </c>
      <c r="B930" s="691"/>
      <c r="C930" s="632" t="str">
        <f>$C$5</f>
        <v>UNIVERSIDAD DEL CAUCA</v>
      </c>
      <c r="D930" s="632"/>
      <c r="E930" s="632"/>
      <c r="F930" s="632"/>
      <c r="G930" s="632"/>
      <c r="H930" s="632"/>
      <c r="I930" s="632"/>
      <c r="J930" s="632"/>
      <c r="U930" s="86"/>
      <c r="V930" s="67"/>
      <c r="W930" s="67"/>
      <c r="X930" s="67"/>
      <c r="Y930" s="67"/>
      <c r="Z930" s="67"/>
      <c r="AA930" s="97"/>
      <c r="AB930" s="97"/>
      <c r="AC930" s="67"/>
      <c r="AD930" s="116"/>
    </row>
    <row r="931" spans="1:30" ht="14.25" customHeight="1">
      <c r="A931" s="677" t="s">
        <v>18</v>
      </c>
      <c r="B931" s="651"/>
      <c r="C931" s="679" t="str">
        <f>$C$6</f>
        <v>ING. JOHN JAIRO LEDEZMA SOLANO</v>
      </c>
      <c r="D931" s="653"/>
      <c r="E931" s="653"/>
      <c r="F931" s="653"/>
      <c r="G931" s="653"/>
      <c r="H931" s="653"/>
      <c r="I931" s="653"/>
      <c r="J931" s="680"/>
      <c r="U931" s="86"/>
      <c r="V931" s="67"/>
      <c r="W931" s="67"/>
      <c r="X931" s="67"/>
      <c r="Y931" s="67"/>
      <c r="Z931" s="67"/>
      <c r="AA931" s="97"/>
      <c r="AB931" s="97"/>
      <c r="AC931" s="67"/>
      <c r="AD931" s="116"/>
    </row>
    <row r="932" spans="1:30" ht="14.25" customHeight="1">
      <c r="A932" s="691" t="s">
        <v>6</v>
      </c>
      <c r="B932" s="691"/>
      <c r="C932" s="713" t="str">
        <f>$C$7</f>
        <v>FEBRERO DE 2011</v>
      </c>
      <c r="D932" s="714"/>
      <c r="E932" s="714"/>
      <c r="F932" s="712" t="str">
        <f>$F$7</f>
        <v>MP 19202-128892 CAU</v>
      </c>
      <c r="G932" s="712"/>
      <c r="H932" s="712"/>
      <c r="I932" s="712"/>
      <c r="J932" s="712"/>
      <c r="U932" s="86"/>
      <c r="V932" s="67"/>
      <c r="W932" s="67"/>
      <c r="X932" s="67"/>
      <c r="Y932" s="67"/>
      <c r="Z932" s="67"/>
      <c r="AA932" s="97"/>
      <c r="AB932" s="97"/>
      <c r="AC932" s="67"/>
      <c r="AD932" s="116"/>
    </row>
    <row r="933" spans="2:30" ht="4.5" customHeight="1">
      <c r="B933" s="77"/>
      <c r="C933" s="77"/>
      <c r="D933" s="77"/>
      <c r="E933" s="77"/>
      <c r="F933" s="77"/>
      <c r="G933" s="77"/>
      <c r="U933" s="86"/>
      <c r="V933" s="69"/>
      <c r="W933" s="69"/>
      <c r="X933" s="69"/>
      <c r="Y933" s="69"/>
      <c r="Z933" s="69"/>
      <c r="AA933" s="107"/>
      <c r="AB933" s="97"/>
      <c r="AC933" s="67"/>
      <c r="AD933" s="116"/>
    </row>
    <row r="934" spans="1:30" ht="14.25" customHeight="1">
      <c r="A934" s="5" t="s">
        <v>9</v>
      </c>
      <c r="B934" s="722" t="s">
        <v>8</v>
      </c>
      <c r="C934" s="632" t="str">
        <f>'CONTENIDO GENERAL'!$B$11</f>
        <v>PRELIMINARES</v>
      </c>
      <c r="D934" s="632"/>
      <c r="E934" s="632"/>
      <c r="F934" s="722" t="s">
        <v>10</v>
      </c>
      <c r="G934" s="722" t="str">
        <f>'CONTENIDO GENERAL'!C31</f>
        <v>ML</v>
      </c>
      <c r="H934" s="705" t="s">
        <v>24</v>
      </c>
      <c r="I934" s="678"/>
      <c r="J934" s="706"/>
      <c r="U934" s="86"/>
      <c r="V934" s="67"/>
      <c r="W934" s="67"/>
      <c r="X934" s="67"/>
      <c r="Y934" s="67"/>
      <c r="Z934" s="67"/>
      <c r="AA934" s="97"/>
      <c r="AB934" s="97"/>
      <c r="AC934" s="67"/>
      <c r="AD934" s="116"/>
    </row>
    <row r="935" spans="1:30" ht="14.25" customHeight="1">
      <c r="A935" s="64">
        <f>'CONTENIDO GENERAL'!$A$11</f>
        <v>1</v>
      </c>
      <c r="B935" s="723"/>
      <c r="C935" s="632"/>
      <c r="D935" s="632"/>
      <c r="E935" s="632"/>
      <c r="F935" s="723"/>
      <c r="G935" s="723"/>
      <c r="H935" s="1"/>
      <c r="I935" s="73" t="s">
        <v>25</v>
      </c>
      <c r="J935" s="74"/>
      <c r="U935" s="87"/>
      <c r="V935" s="67"/>
      <c r="W935" s="67"/>
      <c r="X935" s="67"/>
      <c r="Y935" s="67"/>
      <c r="Z935" s="67"/>
      <c r="AA935" s="97"/>
      <c r="AB935" s="78"/>
      <c r="AC935" s="70"/>
      <c r="AD935" s="61"/>
    </row>
    <row r="936" spans="1:30" ht="14.25" customHeight="1">
      <c r="A936" s="5" t="s">
        <v>9</v>
      </c>
      <c r="B936" s="722" t="s">
        <v>7</v>
      </c>
      <c r="C936" s="739" t="str">
        <f>'CONTENIDO GENERAL'!B31</f>
        <v>DESMONTE BAJANTES DE AGUAS LLUVIAS</v>
      </c>
      <c r="D936" s="740"/>
      <c r="E936" s="741"/>
      <c r="F936" s="679" t="s">
        <v>23</v>
      </c>
      <c r="G936" s="680"/>
      <c r="H936" s="705"/>
      <c r="I936" s="678"/>
      <c r="J936" s="706"/>
      <c r="U936" s="86"/>
      <c r="V936" s="67"/>
      <c r="W936" s="67"/>
      <c r="X936" s="67"/>
      <c r="Y936" s="67"/>
      <c r="Z936" s="67"/>
      <c r="AA936" s="97"/>
      <c r="AB936" s="97"/>
      <c r="AC936" s="67"/>
      <c r="AD936" s="116"/>
    </row>
    <row r="937" spans="1:30" ht="14.25" customHeight="1">
      <c r="A937" s="65">
        <f>'CONTENIDO GENERAL'!A31</f>
        <v>1.2000000000000002</v>
      </c>
      <c r="B937" s="723"/>
      <c r="C937" s="742"/>
      <c r="D937" s="743"/>
      <c r="E937" s="744"/>
      <c r="F937" s="707"/>
      <c r="G937" s="708"/>
      <c r="H937" s="708"/>
      <c r="I937" s="708"/>
      <c r="J937" s="709"/>
      <c r="U937" s="87"/>
      <c r="V937" s="67"/>
      <c r="W937" s="67"/>
      <c r="X937" s="67"/>
      <c r="Y937" s="67"/>
      <c r="Z937" s="67"/>
      <c r="AA937" s="97"/>
      <c r="AB937" s="97"/>
      <c r="AC937" s="67"/>
      <c r="AD937" s="116"/>
    </row>
    <row r="938" spans="21:30" ht="3.75" customHeight="1">
      <c r="U938" s="86"/>
      <c r="V938" s="67"/>
      <c r="W938" s="67"/>
      <c r="X938" s="67"/>
      <c r="Y938" s="67"/>
      <c r="Z938" s="67"/>
      <c r="AA938" s="97"/>
      <c r="AB938" s="97"/>
      <c r="AC938" s="67"/>
      <c r="AD938" s="116"/>
    </row>
    <row r="939" spans="1:30" ht="18">
      <c r="A939" s="737" t="s">
        <v>28</v>
      </c>
      <c r="B939" s="738"/>
      <c r="U939" s="88"/>
      <c r="V939" s="71"/>
      <c r="W939" s="67"/>
      <c r="X939" s="67"/>
      <c r="Y939" s="67"/>
      <c r="Z939" s="67"/>
      <c r="AA939" s="97"/>
      <c r="AB939" s="97"/>
      <c r="AC939" s="67"/>
      <c r="AD939" s="116"/>
    </row>
    <row r="940" spans="1:30" ht="33" customHeight="1">
      <c r="A940" s="643" t="s">
        <v>26</v>
      </c>
      <c r="B940" s="643"/>
      <c r="C940" s="643"/>
      <c r="D940" s="52" t="s">
        <v>29</v>
      </c>
      <c r="E940" s="724" t="s">
        <v>14</v>
      </c>
      <c r="F940" s="725"/>
      <c r="G940" s="724" t="s">
        <v>12</v>
      </c>
      <c r="H940" s="725"/>
      <c r="I940" s="635" t="s">
        <v>11</v>
      </c>
      <c r="J940" s="637"/>
      <c r="U940" s="86"/>
      <c r="V940" s="67"/>
      <c r="W940" s="67"/>
      <c r="X940" s="70"/>
      <c r="Y940" s="101"/>
      <c r="Z940" s="101"/>
      <c r="AA940" s="108"/>
      <c r="AB940" s="108"/>
      <c r="AC940" s="67"/>
      <c r="AD940" s="116"/>
    </row>
    <row r="941" spans="1:30" ht="14.25" customHeight="1">
      <c r="A941" s="692" t="s">
        <v>81</v>
      </c>
      <c r="B941" s="696"/>
      <c r="C941" s="693"/>
      <c r="D941" s="53" t="s">
        <v>43</v>
      </c>
      <c r="E941" s="654"/>
      <c r="F941" s="655"/>
      <c r="G941" s="654"/>
      <c r="H941" s="655"/>
      <c r="I941" s="646">
        <f>I966*0.05</f>
        <v>254.25</v>
      </c>
      <c r="J941" s="647"/>
      <c r="U941" s="86"/>
      <c r="V941" s="67"/>
      <c r="W941" s="67"/>
      <c r="X941" s="66"/>
      <c r="Y941" s="101"/>
      <c r="Z941" s="101"/>
      <c r="AA941" s="108"/>
      <c r="AB941" s="108"/>
      <c r="AC941" s="67"/>
      <c r="AD941" s="116"/>
    </row>
    <row r="942" spans="1:30" ht="14.25" customHeight="1">
      <c r="A942" s="648"/>
      <c r="B942" s="648"/>
      <c r="C942" s="648"/>
      <c r="D942" s="8"/>
      <c r="E942" s="692"/>
      <c r="F942" s="693"/>
      <c r="G942" s="648"/>
      <c r="H942" s="648"/>
      <c r="I942" s="646"/>
      <c r="J942" s="756"/>
      <c r="U942" s="86"/>
      <c r="V942" s="67"/>
      <c r="W942" s="67"/>
      <c r="X942" s="67"/>
      <c r="Y942" s="67"/>
      <c r="Z942" s="67"/>
      <c r="AA942" s="97"/>
      <c r="AB942" s="97"/>
      <c r="AC942" s="98"/>
      <c r="AD942" s="117"/>
    </row>
    <row r="943" spans="7:30" ht="14.25" customHeight="1">
      <c r="G943" s="632" t="s">
        <v>13</v>
      </c>
      <c r="H943" s="632"/>
      <c r="I943" s="688">
        <f>SUM(I941:J942)</f>
        <v>254.25</v>
      </c>
      <c r="J943" s="689"/>
      <c r="U943" s="86"/>
      <c r="V943" s="67"/>
      <c r="W943" s="67"/>
      <c r="X943" s="67"/>
      <c r="Y943" s="67"/>
      <c r="Z943" s="67"/>
      <c r="AA943" s="97"/>
      <c r="AB943" s="97"/>
      <c r="AC943" s="98"/>
      <c r="AD943" s="117"/>
    </row>
    <row r="944" spans="21:30" ht="6" customHeight="1">
      <c r="U944" s="86"/>
      <c r="V944" s="67"/>
      <c r="W944" s="67"/>
      <c r="X944" s="67"/>
      <c r="Y944" s="67"/>
      <c r="Z944" s="67"/>
      <c r="AA944" s="97"/>
      <c r="AB944" s="97"/>
      <c r="AC944" s="67"/>
      <c r="AD944" s="116"/>
    </row>
    <row r="945" spans="1:30" ht="15.75" customHeight="1">
      <c r="A945" s="81" t="s">
        <v>30</v>
      </c>
      <c r="U945" s="88"/>
      <c r="V945" s="67"/>
      <c r="W945" s="67"/>
      <c r="X945" s="67"/>
      <c r="Y945" s="67"/>
      <c r="Z945" s="67"/>
      <c r="AA945" s="97"/>
      <c r="AB945" s="97"/>
      <c r="AC945" s="67"/>
      <c r="AD945" s="116"/>
    </row>
    <row r="946" spans="1:30" ht="15.75" customHeight="1">
      <c r="A946" s="635" t="s">
        <v>26</v>
      </c>
      <c r="B946" s="636"/>
      <c r="C946" s="637"/>
      <c r="D946" s="724" t="s">
        <v>2</v>
      </c>
      <c r="E946" s="725"/>
      <c r="F946" s="3" t="s">
        <v>0</v>
      </c>
      <c r="G946" s="724" t="s">
        <v>15</v>
      </c>
      <c r="H946" s="725"/>
      <c r="I946" s="754" t="s">
        <v>11</v>
      </c>
      <c r="J946" s="755"/>
      <c r="U946" s="86"/>
      <c r="V946" s="67"/>
      <c r="W946" s="67"/>
      <c r="X946" s="101"/>
      <c r="Y946" s="101"/>
      <c r="Z946" s="66"/>
      <c r="AA946" s="108"/>
      <c r="AB946" s="108"/>
      <c r="AC946" s="67"/>
      <c r="AD946" s="116"/>
    </row>
    <row r="947" spans="1:30" ht="14.25" customHeight="1">
      <c r="A947" s="632"/>
      <c r="B947" s="632"/>
      <c r="C947" s="632"/>
      <c r="D947" s="679"/>
      <c r="E947" s="653"/>
      <c r="F947" s="50"/>
      <c r="G947" s="632"/>
      <c r="H947" s="632"/>
      <c r="I947" s="688"/>
      <c r="J947" s="689"/>
      <c r="U947" s="86"/>
      <c r="V947" s="67"/>
      <c r="W947" s="67"/>
      <c r="X947" s="67"/>
      <c r="Y947" s="67"/>
      <c r="Z947" s="70"/>
      <c r="AA947" s="97"/>
      <c r="AB947" s="97"/>
      <c r="AC947" s="98"/>
      <c r="AD947" s="117"/>
    </row>
    <row r="948" spans="1:30" ht="14.25" customHeight="1">
      <c r="A948" s="632"/>
      <c r="B948" s="632"/>
      <c r="C948" s="632"/>
      <c r="D948" s="679"/>
      <c r="E948" s="653"/>
      <c r="F948" s="50"/>
      <c r="G948" s="632"/>
      <c r="H948" s="632"/>
      <c r="I948" s="688"/>
      <c r="J948" s="689"/>
      <c r="U948" s="86"/>
      <c r="V948" s="67"/>
      <c r="W948" s="67"/>
      <c r="X948" s="67"/>
      <c r="Y948" s="67"/>
      <c r="Z948" s="70"/>
      <c r="AA948" s="97"/>
      <c r="AB948" s="97"/>
      <c r="AC948" s="98"/>
      <c r="AD948" s="117"/>
    </row>
    <row r="949" spans="1:30" ht="14.25" customHeight="1">
      <c r="A949" s="632"/>
      <c r="B949" s="632"/>
      <c r="C949" s="632"/>
      <c r="D949" s="679"/>
      <c r="E949" s="653"/>
      <c r="F949" s="50"/>
      <c r="G949" s="632"/>
      <c r="H949" s="632"/>
      <c r="I949" s="688"/>
      <c r="J949" s="689"/>
      <c r="U949" s="86"/>
      <c r="V949" s="67"/>
      <c r="W949" s="67"/>
      <c r="X949" s="67"/>
      <c r="Y949" s="67"/>
      <c r="Z949" s="70"/>
      <c r="AA949" s="97"/>
      <c r="AB949" s="97"/>
      <c r="AC949" s="98"/>
      <c r="AD949" s="117"/>
    </row>
    <row r="950" spans="1:30" ht="14.25" customHeight="1">
      <c r="A950" s="632"/>
      <c r="B950" s="632"/>
      <c r="C950" s="632"/>
      <c r="D950" s="679"/>
      <c r="E950" s="653"/>
      <c r="F950" s="50"/>
      <c r="G950" s="632"/>
      <c r="H950" s="632"/>
      <c r="I950" s="688"/>
      <c r="J950" s="689"/>
      <c r="U950" s="86"/>
      <c r="V950" s="67"/>
      <c r="W950" s="67"/>
      <c r="X950" s="67"/>
      <c r="Y950" s="67"/>
      <c r="Z950" s="70"/>
      <c r="AA950" s="97"/>
      <c r="AB950" s="97"/>
      <c r="AC950" s="98"/>
      <c r="AD950" s="117"/>
    </row>
    <row r="951" spans="1:30" ht="14.25" customHeight="1">
      <c r="A951" s="632"/>
      <c r="B951" s="632"/>
      <c r="C951" s="632"/>
      <c r="D951" s="679"/>
      <c r="E951" s="653"/>
      <c r="F951" s="50"/>
      <c r="G951" s="632"/>
      <c r="H951" s="632"/>
      <c r="I951" s="688"/>
      <c r="J951" s="689"/>
      <c r="U951" s="86"/>
      <c r="V951" s="67"/>
      <c r="W951" s="67"/>
      <c r="X951" s="67"/>
      <c r="Y951" s="67"/>
      <c r="Z951" s="70"/>
      <c r="AA951" s="97"/>
      <c r="AB951" s="97"/>
      <c r="AC951" s="98"/>
      <c r="AD951" s="117"/>
    </row>
    <row r="952" spans="1:30" ht="14.25" customHeight="1">
      <c r="A952" s="632"/>
      <c r="B952" s="632"/>
      <c r="C952" s="632"/>
      <c r="D952" s="679"/>
      <c r="E952" s="653"/>
      <c r="F952" s="50"/>
      <c r="G952" s="632"/>
      <c r="H952" s="632"/>
      <c r="I952" s="688"/>
      <c r="J952" s="689"/>
      <c r="U952" s="86"/>
      <c r="V952" s="67"/>
      <c r="W952" s="67"/>
      <c r="X952" s="67"/>
      <c r="Y952" s="67"/>
      <c r="Z952" s="70"/>
      <c r="AA952" s="97"/>
      <c r="AB952" s="97"/>
      <c r="AC952" s="98"/>
      <c r="AD952" s="117"/>
    </row>
    <row r="953" spans="7:30" ht="14.25" customHeight="1">
      <c r="G953" s="632" t="s">
        <v>13</v>
      </c>
      <c r="H953" s="632"/>
      <c r="I953" s="688">
        <f>SUM(I947:J952)</f>
        <v>0</v>
      </c>
      <c r="J953" s="689"/>
      <c r="U953" s="86"/>
      <c r="V953" s="67"/>
      <c r="W953" s="67"/>
      <c r="X953" s="67"/>
      <c r="Y953" s="67"/>
      <c r="Z953" s="67"/>
      <c r="AA953" s="97"/>
      <c r="AB953" s="97"/>
      <c r="AC953" s="98"/>
      <c r="AD953" s="117"/>
    </row>
    <row r="954" spans="7:30" ht="5.25" customHeight="1">
      <c r="G954" s="51"/>
      <c r="H954" s="51"/>
      <c r="I954" s="42"/>
      <c r="J954" s="84"/>
      <c r="U954" s="86"/>
      <c r="V954" s="67"/>
      <c r="W954" s="67"/>
      <c r="X954" s="67"/>
      <c r="Y954" s="67"/>
      <c r="Z954" s="67"/>
      <c r="AA954" s="78"/>
      <c r="AB954" s="78"/>
      <c r="AC954" s="98"/>
      <c r="AD954" s="117"/>
    </row>
    <row r="955" spans="1:30" ht="18">
      <c r="A955" s="81" t="s">
        <v>31</v>
      </c>
      <c r="B955" s="82"/>
      <c r="G955" s="51"/>
      <c r="H955" s="51"/>
      <c r="I955" s="42"/>
      <c r="J955" s="84"/>
      <c r="U955" s="88"/>
      <c r="V955" s="71"/>
      <c r="W955" s="67"/>
      <c r="X955" s="67"/>
      <c r="Y955" s="67"/>
      <c r="Z955" s="67"/>
      <c r="AA955" s="78"/>
      <c r="AB955" s="78"/>
      <c r="AC955" s="98"/>
      <c r="AD955" s="117"/>
    </row>
    <row r="956" spans="1:30" ht="14.25" customHeight="1">
      <c r="A956" s="643" t="s">
        <v>27</v>
      </c>
      <c r="B956" s="643"/>
      <c r="C956" s="52" t="s">
        <v>32</v>
      </c>
      <c r="D956" s="52" t="s">
        <v>33</v>
      </c>
      <c r="E956" s="643" t="s">
        <v>34</v>
      </c>
      <c r="F956" s="643"/>
      <c r="G956" s="643" t="s">
        <v>35</v>
      </c>
      <c r="H956" s="643"/>
      <c r="I956" s="676" t="s">
        <v>11</v>
      </c>
      <c r="J956" s="676"/>
      <c r="U956" s="86"/>
      <c r="V956" s="67"/>
      <c r="W956" s="70"/>
      <c r="X956" s="70"/>
      <c r="Y956" s="67"/>
      <c r="Z956" s="67"/>
      <c r="AA956" s="97"/>
      <c r="AB956" s="97"/>
      <c r="AC956" s="98"/>
      <c r="AD956" s="117"/>
    </row>
    <row r="957" spans="1:30" ht="14.25" customHeight="1">
      <c r="A957" s="632"/>
      <c r="B957" s="632"/>
      <c r="C957" s="5"/>
      <c r="D957" s="5"/>
      <c r="E957" s="632"/>
      <c r="F957" s="632"/>
      <c r="G957" s="632"/>
      <c r="H957" s="632"/>
      <c r="I957" s="668"/>
      <c r="J957" s="668"/>
      <c r="U957" s="86"/>
      <c r="V957" s="67"/>
      <c r="W957" s="67"/>
      <c r="X957" s="67"/>
      <c r="Y957" s="67"/>
      <c r="Z957" s="67"/>
      <c r="AA957" s="97"/>
      <c r="AB957" s="97"/>
      <c r="AC957" s="98"/>
      <c r="AD957" s="117"/>
    </row>
    <row r="958" spans="1:30" ht="14.25" customHeight="1">
      <c r="A958" s="632"/>
      <c r="B958" s="632"/>
      <c r="C958" s="5"/>
      <c r="D958" s="5"/>
      <c r="E958" s="632"/>
      <c r="F958" s="632"/>
      <c r="G958" s="632"/>
      <c r="H958" s="632"/>
      <c r="I958" s="668"/>
      <c r="J958" s="668"/>
      <c r="U958" s="86"/>
      <c r="V958" s="67"/>
      <c r="W958" s="67"/>
      <c r="X958" s="67"/>
      <c r="Y958" s="67"/>
      <c r="Z958" s="67"/>
      <c r="AA958" s="97"/>
      <c r="AB958" s="97"/>
      <c r="AC958" s="98"/>
      <c r="AD958" s="117"/>
    </row>
    <row r="959" spans="1:30" ht="14.25" customHeight="1">
      <c r="A959" s="632"/>
      <c r="B959" s="632"/>
      <c r="C959" s="5"/>
      <c r="D959" s="5"/>
      <c r="E959" s="632"/>
      <c r="F959" s="632"/>
      <c r="G959" s="632"/>
      <c r="H959" s="632"/>
      <c r="I959" s="668"/>
      <c r="J959" s="668"/>
      <c r="U959" s="86"/>
      <c r="V959" s="67"/>
      <c r="W959" s="67"/>
      <c r="X959" s="67"/>
      <c r="Y959" s="67"/>
      <c r="Z959" s="67"/>
      <c r="AA959" s="97"/>
      <c r="AB959" s="97"/>
      <c r="AC959" s="98"/>
      <c r="AD959" s="117"/>
    </row>
    <row r="960" spans="1:30" ht="14.25" customHeight="1">
      <c r="A960" s="83"/>
      <c r="B960" s="51"/>
      <c r="E960" s="51"/>
      <c r="F960" s="51"/>
      <c r="G960" s="632" t="s">
        <v>13</v>
      </c>
      <c r="H960" s="632"/>
      <c r="I960" s="668">
        <f>SUM(I957:J959)</f>
        <v>0</v>
      </c>
      <c r="J960" s="668"/>
      <c r="U960" s="85"/>
      <c r="V960" s="70"/>
      <c r="W960" s="67"/>
      <c r="X960" s="67"/>
      <c r="Y960" s="70"/>
      <c r="Z960" s="70"/>
      <c r="AA960" s="97"/>
      <c r="AB960" s="97"/>
      <c r="AC960" s="98"/>
      <c r="AD960" s="117"/>
    </row>
    <row r="961" spans="1:30" ht="6.75" customHeight="1">
      <c r="A961" s="83"/>
      <c r="B961" s="51"/>
      <c r="E961" s="51"/>
      <c r="F961" s="51"/>
      <c r="G961" s="51"/>
      <c r="H961" s="51"/>
      <c r="I961" s="42"/>
      <c r="J961" s="84"/>
      <c r="U961" s="85"/>
      <c r="V961" s="70"/>
      <c r="W961" s="67"/>
      <c r="X961" s="67"/>
      <c r="Y961" s="70"/>
      <c r="Z961" s="70"/>
      <c r="AA961" s="78"/>
      <c r="AB961" s="78"/>
      <c r="AC961" s="99"/>
      <c r="AD961" s="80"/>
    </row>
    <row r="962" spans="1:30" ht="18">
      <c r="A962" s="81" t="s">
        <v>36</v>
      </c>
      <c r="U962" s="88"/>
      <c r="V962" s="67"/>
      <c r="W962" s="67"/>
      <c r="X962" s="67"/>
      <c r="Y962" s="67"/>
      <c r="Z962" s="67"/>
      <c r="AA962" s="97"/>
      <c r="AB962" s="97"/>
      <c r="AC962" s="67"/>
      <c r="AD962" s="116"/>
    </row>
    <row r="963" spans="1:30" ht="32.25" customHeight="1">
      <c r="A963" s="635" t="s">
        <v>37</v>
      </c>
      <c r="B963" s="636"/>
      <c r="C963" s="636"/>
      <c r="D963" s="636"/>
      <c r="E963" s="636"/>
      <c r="F963" s="637"/>
      <c r="G963" s="724" t="s">
        <v>44</v>
      </c>
      <c r="H963" s="725"/>
      <c r="I963" s="735" t="s">
        <v>11</v>
      </c>
      <c r="J963" s="736"/>
      <c r="U963" s="86"/>
      <c r="V963" s="67"/>
      <c r="W963" s="67"/>
      <c r="X963" s="67"/>
      <c r="Y963" s="67"/>
      <c r="Z963" s="67"/>
      <c r="AA963" s="108"/>
      <c r="AB963" s="108"/>
      <c r="AC963" s="98"/>
      <c r="AD963" s="117"/>
    </row>
    <row r="964" spans="1:30" ht="14.25" customHeight="1">
      <c r="A964" s="652" t="s">
        <v>229</v>
      </c>
      <c r="B964" s="653"/>
      <c r="C964" s="653"/>
      <c r="D964" s="653"/>
      <c r="E964" s="653"/>
      <c r="F964" s="680"/>
      <c r="G964" s="632"/>
      <c r="H964" s="632"/>
      <c r="I964" s="668">
        <f>'CONTENIDO GENERAL'!J31</f>
        <v>5085</v>
      </c>
      <c r="J964" s="668"/>
      <c r="U964" s="86"/>
      <c r="V964" s="67"/>
      <c r="W964" s="67"/>
      <c r="X964" s="67"/>
      <c r="Y964" s="67"/>
      <c r="Z964" s="67"/>
      <c r="AA964" s="97"/>
      <c r="AB964" s="97"/>
      <c r="AC964" s="98"/>
      <c r="AD964" s="117"/>
    </row>
    <row r="965" spans="1:30" ht="14.25" customHeight="1">
      <c r="A965" s="679"/>
      <c r="B965" s="653"/>
      <c r="C965" s="653"/>
      <c r="D965" s="653"/>
      <c r="E965" s="653"/>
      <c r="F965" s="680"/>
      <c r="G965" s="632"/>
      <c r="H965" s="632"/>
      <c r="I965" s="668"/>
      <c r="J965" s="668"/>
      <c r="U965" s="86"/>
      <c r="V965" s="67"/>
      <c r="W965" s="67"/>
      <c r="X965" s="67"/>
      <c r="Y965" s="67"/>
      <c r="Z965" s="67"/>
      <c r="AA965" s="97"/>
      <c r="AB965" s="97"/>
      <c r="AC965" s="98"/>
      <c r="AD965" s="117"/>
    </row>
    <row r="966" spans="1:30" ht="14.25" customHeight="1">
      <c r="A966" s="640"/>
      <c r="B966" s="641"/>
      <c r="E966" s="641"/>
      <c r="F966" s="641"/>
      <c r="G966" s="632" t="s">
        <v>13</v>
      </c>
      <c r="H966" s="632"/>
      <c r="I966" s="668">
        <f>SUM(I964:J965)</f>
        <v>5085</v>
      </c>
      <c r="J966" s="668"/>
      <c r="U966" s="86"/>
      <c r="V966" s="67"/>
      <c r="W966" s="67"/>
      <c r="X966" s="67"/>
      <c r="Y966" s="67"/>
      <c r="Z966" s="67"/>
      <c r="AA966" s="97"/>
      <c r="AB966" s="97"/>
      <c r="AC966" s="98"/>
      <c r="AD966" s="117"/>
    </row>
    <row r="967" spans="7:30" ht="6.75" customHeight="1">
      <c r="G967" s="678"/>
      <c r="H967" s="678"/>
      <c r="I967" s="726"/>
      <c r="J967" s="727"/>
      <c r="U967" s="86"/>
      <c r="V967" s="67"/>
      <c r="W967" s="67"/>
      <c r="X967" s="67"/>
      <c r="Y967" s="67"/>
      <c r="Z967" s="67"/>
      <c r="AA967" s="97"/>
      <c r="AB967" s="97"/>
      <c r="AC967" s="98"/>
      <c r="AD967" s="117"/>
    </row>
    <row r="968" spans="1:30" ht="18">
      <c r="A968" s="81" t="s">
        <v>39</v>
      </c>
      <c r="G968" s="51"/>
      <c r="H968" s="51"/>
      <c r="I968" s="42"/>
      <c r="J968" s="84"/>
      <c r="U968" s="88"/>
      <c r="V968" s="67"/>
      <c r="W968" s="67"/>
      <c r="X968" s="67"/>
      <c r="Y968" s="67"/>
      <c r="Z968" s="67"/>
      <c r="AA968" s="78"/>
      <c r="AB968" s="78"/>
      <c r="AC968" s="98"/>
      <c r="AD968" s="117"/>
    </row>
    <row r="969" spans="1:30" ht="15.75">
      <c r="A969" s="642" t="s">
        <v>26</v>
      </c>
      <c r="B969" s="642"/>
      <c r="C969" s="642"/>
      <c r="D969" s="642"/>
      <c r="E969" s="642"/>
      <c r="F969" s="642"/>
      <c r="G969" s="642" t="s">
        <v>40</v>
      </c>
      <c r="H969" s="642"/>
      <c r="I969" s="656" t="s">
        <v>11</v>
      </c>
      <c r="J969" s="656"/>
      <c r="U969" s="86"/>
      <c r="V969" s="67"/>
      <c r="W969" s="67"/>
      <c r="X969" s="67"/>
      <c r="Y969" s="67"/>
      <c r="Z969" s="67"/>
      <c r="AA969" s="97"/>
      <c r="AB969" s="97"/>
      <c r="AC969" s="67"/>
      <c r="AD969" s="116"/>
    </row>
    <row r="970" spans="1:30" ht="14.25" customHeight="1">
      <c r="A970" s="648" t="s">
        <v>149</v>
      </c>
      <c r="B970" s="648"/>
      <c r="C970" s="648"/>
      <c r="D970" s="648"/>
      <c r="E970" s="648"/>
      <c r="F970" s="692"/>
      <c r="G970" s="720">
        <f>$G$47</f>
        <v>0.25</v>
      </c>
      <c r="H970" s="720"/>
      <c r="I970" s="721">
        <f>(I966+I960+I953+I943)*G970</f>
        <v>1334.8125</v>
      </c>
      <c r="J970" s="721"/>
      <c r="U970" s="86"/>
      <c r="V970" s="67"/>
      <c r="W970" s="67"/>
      <c r="X970" s="67"/>
      <c r="Y970" s="67"/>
      <c r="Z970" s="67"/>
      <c r="AA970" s="97"/>
      <c r="AB970" s="97"/>
      <c r="AC970" s="67"/>
      <c r="AD970" s="116"/>
    </row>
    <row r="971" spans="1:30" ht="14.25" customHeight="1">
      <c r="A971" s="659"/>
      <c r="B971" s="660"/>
      <c r="C971" s="660"/>
      <c r="D971" s="660"/>
      <c r="E971" s="660"/>
      <c r="F971" s="660"/>
      <c r="G971" s="632" t="s">
        <v>13</v>
      </c>
      <c r="H971" s="632"/>
      <c r="I971" s="668">
        <f>I970</f>
        <v>1334.8125</v>
      </c>
      <c r="J971" s="668"/>
      <c r="U971" s="86"/>
      <c r="V971" s="67"/>
      <c r="W971" s="67"/>
      <c r="X971" s="67"/>
      <c r="Y971" s="67"/>
      <c r="Z971" s="67"/>
      <c r="AA971" s="97"/>
      <c r="AB971" s="97"/>
      <c r="AC971" s="67"/>
      <c r="AD971" s="116"/>
    </row>
    <row r="972" spans="1:30" ht="14.25" customHeight="1">
      <c r="A972" s="659"/>
      <c r="B972" s="660"/>
      <c r="C972" s="660"/>
      <c r="D972" s="660"/>
      <c r="E972" s="660"/>
      <c r="F972" s="660"/>
      <c r="G972" s="665"/>
      <c r="H972" s="665"/>
      <c r="I972" s="666"/>
      <c r="J972" s="667"/>
      <c r="U972" s="86"/>
      <c r="V972" s="67"/>
      <c r="W972" s="67"/>
      <c r="X972" s="67"/>
      <c r="Y972" s="67"/>
      <c r="Z972" s="67"/>
      <c r="AA972" s="97"/>
      <c r="AB972" s="97"/>
      <c r="AC972" s="67"/>
      <c r="AD972" s="116"/>
    </row>
    <row r="973" spans="1:30" ht="14.25" customHeight="1">
      <c r="A973" s="632" t="s">
        <v>150</v>
      </c>
      <c r="B973" s="632"/>
      <c r="C973" s="632"/>
      <c r="D973" s="632"/>
      <c r="E973" s="632"/>
      <c r="F973" s="632"/>
      <c r="G973" s="632"/>
      <c r="H973" s="632"/>
      <c r="I973" s="668">
        <f>I971+I966+I960+I953+I943</f>
        <v>6674.0625</v>
      </c>
      <c r="J973" s="668"/>
      <c r="U973" s="86"/>
      <c r="V973" s="67"/>
      <c r="W973" s="67"/>
      <c r="X973" s="67"/>
      <c r="Y973" s="67"/>
      <c r="Z973" s="67"/>
      <c r="AA973" s="97"/>
      <c r="AB973" s="97"/>
      <c r="AC973" s="67"/>
      <c r="AD973" s="116"/>
    </row>
    <row r="974" spans="1:30" ht="20.25">
      <c r="A974" s="710" t="s">
        <v>16</v>
      </c>
      <c r="B974" s="711"/>
      <c r="C974" s="711"/>
      <c r="D974" s="711"/>
      <c r="E974" s="711"/>
      <c r="F974" s="711"/>
      <c r="G974" s="711"/>
      <c r="H974" s="711"/>
      <c r="I974" s="711"/>
      <c r="J974" s="718"/>
      <c r="U974" s="114"/>
      <c r="V974" s="100"/>
      <c r="W974" s="100"/>
      <c r="X974" s="100"/>
      <c r="Y974" s="100"/>
      <c r="Z974" s="100"/>
      <c r="AA974" s="104"/>
      <c r="AB974" s="104"/>
      <c r="AC974" s="100"/>
      <c r="AD974" s="115"/>
    </row>
    <row r="975" spans="1:30" s="6" customFormat="1" ht="8.25" customHeight="1">
      <c r="A975" s="75"/>
      <c r="B975" s="11"/>
      <c r="C975" s="11"/>
      <c r="D975" s="11"/>
      <c r="E975" s="11"/>
      <c r="F975" s="11"/>
      <c r="G975" s="11"/>
      <c r="H975" s="11"/>
      <c r="I975" s="72"/>
      <c r="J975" s="89"/>
      <c r="U975" s="62"/>
      <c r="V975" s="68"/>
      <c r="W975" s="68"/>
      <c r="X975" s="68"/>
      <c r="Y975" s="68"/>
      <c r="Z975" s="68"/>
      <c r="AA975" s="105"/>
      <c r="AB975" s="105"/>
      <c r="AC975" s="68"/>
      <c r="AD975" s="63"/>
    </row>
    <row r="976" spans="1:30" ht="14.25" customHeight="1">
      <c r="A976" s="691" t="s">
        <v>4</v>
      </c>
      <c r="B976" s="691"/>
      <c r="C976" s="632" t="str">
        <f>$C$3</f>
        <v>READECUACIÓN SEDE SERVICIOS GENERALES</v>
      </c>
      <c r="D976" s="632"/>
      <c r="E976" s="632"/>
      <c r="F976" s="632"/>
      <c r="G976" s="632"/>
      <c r="H976" s="632"/>
      <c r="I976" s="632"/>
      <c r="J976" s="632"/>
      <c r="U976" s="86"/>
      <c r="V976" s="67"/>
      <c r="W976" s="67"/>
      <c r="X976" s="67"/>
      <c r="Y976" s="67"/>
      <c r="Z976" s="67"/>
      <c r="AA976" s="97"/>
      <c r="AB976" s="97"/>
      <c r="AC976" s="67"/>
      <c r="AD976" s="116"/>
    </row>
    <row r="977" spans="1:30" ht="14.25" customHeight="1">
      <c r="A977" s="691" t="s">
        <v>5</v>
      </c>
      <c r="B977" s="691"/>
      <c r="C977" s="632" t="str">
        <f>$C$4</f>
        <v>UNIVERSIDAD DEL CAUCA -SERVICIOS GENERALES</v>
      </c>
      <c r="D977" s="632"/>
      <c r="E977" s="632"/>
      <c r="F977" s="632"/>
      <c r="G977" s="632"/>
      <c r="H977" s="632"/>
      <c r="I977" s="632"/>
      <c r="J977" s="632"/>
      <c r="U977" s="86"/>
      <c r="V977" s="67"/>
      <c r="W977" s="67"/>
      <c r="X977" s="67"/>
      <c r="Y977" s="67"/>
      <c r="Z977" s="67"/>
      <c r="AA977" s="97"/>
      <c r="AB977" s="97"/>
      <c r="AC977" s="67"/>
      <c r="AD977" s="116"/>
    </row>
    <row r="978" spans="1:30" ht="14.25" customHeight="1">
      <c r="A978" s="691" t="s">
        <v>17</v>
      </c>
      <c r="B978" s="691"/>
      <c r="C978" s="632" t="str">
        <f>$C$5</f>
        <v>UNIVERSIDAD DEL CAUCA</v>
      </c>
      <c r="D978" s="632"/>
      <c r="E978" s="632"/>
      <c r="F978" s="632"/>
      <c r="G978" s="632"/>
      <c r="H978" s="632"/>
      <c r="I978" s="632"/>
      <c r="J978" s="632"/>
      <c r="U978" s="86"/>
      <c r="V978" s="67"/>
      <c r="W978" s="67"/>
      <c r="X978" s="67"/>
      <c r="Y978" s="67"/>
      <c r="Z978" s="67"/>
      <c r="AA978" s="97"/>
      <c r="AB978" s="97"/>
      <c r="AC978" s="67"/>
      <c r="AD978" s="116"/>
    </row>
    <row r="979" spans="1:30" ht="14.25" customHeight="1">
      <c r="A979" s="677" t="s">
        <v>18</v>
      </c>
      <c r="B979" s="651"/>
      <c r="C979" s="679" t="str">
        <f>$C$6</f>
        <v>ING. JOHN JAIRO LEDEZMA SOLANO</v>
      </c>
      <c r="D979" s="653"/>
      <c r="E979" s="653"/>
      <c r="F979" s="653"/>
      <c r="G979" s="653"/>
      <c r="H979" s="653"/>
      <c r="I979" s="653"/>
      <c r="J979" s="680"/>
      <c r="U979" s="86"/>
      <c r="V979" s="67"/>
      <c r="W979" s="67"/>
      <c r="X979" s="67"/>
      <c r="Y979" s="67"/>
      <c r="Z979" s="67"/>
      <c r="AA979" s="97"/>
      <c r="AB979" s="97"/>
      <c r="AC979" s="67"/>
      <c r="AD979" s="116"/>
    </row>
    <row r="980" spans="1:30" ht="14.25" customHeight="1">
      <c r="A980" s="691" t="s">
        <v>6</v>
      </c>
      <c r="B980" s="691"/>
      <c r="C980" s="713" t="str">
        <f>$C$7</f>
        <v>FEBRERO DE 2011</v>
      </c>
      <c r="D980" s="714"/>
      <c r="E980" s="714"/>
      <c r="F980" s="712" t="str">
        <f>$F$7</f>
        <v>MP 19202-128892 CAU</v>
      </c>
      <c r="G980" s="712"/>
      <c r="H980" s="712"/>
      <c r="I980" s="712"/>
      <c r="J980" s="712"/>
      <c r="U980" s="86"/>
      <c r="V980" s="67"/>
      <c r="W980" s="67"/>
      <c r="X980" s="67"/>
      <c r="Y980" s="67"/>
      <c r="Z980" s="67"/>
      <c r="AA980" s="97"/>
      <c r="AB980" s="97"/>
      <c r="AC980" s="67"/>
      <c r="AD980" s="116"/>
    </row>
    <row r="981" spans="2:30" ht="4.5" customHeight="1">
      <c r="B981" s="77"/>
      <c r="C981" s="77"/>
      <c r="D981" s="77"/>
      <c r="E981" s="77"/>
      <c r="F981" s="77"/>
      <c r="G981" s="77"/>
      <c r="U981" s="86"/>
      <c r="V981" s="69"/>
      <c r="W981" s="69"/>
      <c r="X981" s="69"/>
      <c r="Y981" s="69"/>
      <c r="Z981" s="69"/>
      <c r="AA981" s="107"/>
      <c r="AB981" s="97"/>
      <c r="AC981" s="67"/>
      <c r="AD981" s="116"/>
    </row>
    <row r="982" spans="1:30" ht="14.25" customHeight="1">
      <c r="A982" s="5" t="s">
        <v>9</v>
      </c>
      <c r="B982" s="722" t="s">
        <v>8</v>
      </c>
      <c r="C982" s="632" t="str">
        <f>'CONTENIDO GENERAL'!$B$11</f>
        <v>PRELIMINARES</v>
      </c>
      <c r="D982" s="632"/>
      <c r="E982" s="632"/>
      <c r="F982" s="722" t="s">
        <v>10</v>
      </c>
      <c r="G982" s="722" t="str">
        <f>'CONTENIDO GENERAL'!C32</f>
        <v>M²</v>
      </c>
      <c r="H982" s="705" t="s">
        <v>24</v>
      </c>
      <c r="I982" s="678"/>
      <c r="J982" s="706"/>
      <c r="U982" s="86"/>
      <c r="V982" s="67"/>
      <c r="W982" s="67"/>
      <c r="X982" s="67"/>
      <c r="Y982" s="67"/>
      <c r="Z982" s="67"/>
      <c r="AA982" s="97"/>
      <c r="AB982" s="97"/>
      <c r="AC982" s="67"/>
      <c r="AD982" s="116"/>
    </row>
    <row r="983" spans="1:30" ht="14.25" customHeight="1">
      <c r="A983" s="64">
        <f>'CONTENIDO GENERAL'!$A$11</f>
        <v>1</v>
      </c>
      <c r="B983" s="723"/>
      <c r="C983" s="632"/>
      <c r="D983" s="632"/>
      <c r="E983" s="632"/>
      <c r="F983" s="723"/>
      <c r="G983" s="723"/>
      <c r="H983" s="1"/>
      <c r="I983" s="73" t="s">
        <v>25</v>
      </c>
      <c r="J983" s="74"/>
      <c r="U983" s="87"/>
      <c r="V983" s="67"/>
      <c r="W983" s="67"/>
      <c r="X983" s="67"/>
      <c r="Y983" s="67"/>
      <c r="Z983" s="67"/>
      <c r="AA983" s="97"/>
      <c r="AB983" s="78"/>
      <c r="AC983" s="70"/>
      <c r="AD983" s="61"/>
    </row>
    <row r="984" spans="1:30" ht="14.25" customHeight="1">
      <c r="A984" s="5" t="s">
        <v>9</v>
      </c>
      <c r="B984" s="722" t="s">
        <v>7</v>
      </c>
      <c r="C984" s="739" t="str">
        <f>'CONTENIDO GENERAL'!B32</f>
        <v>DEMOLICION MESONES</v>
      </c>
      <c r="D984" s="740"/>
      <c r="E984" s="741"/>
      <c r="F984" s="679" t="s">
        <v>23</v>
      </c>
      <c r="G984" s="680"/>
      <c r="H984" s="705"/>
      <c r="I984" s="678"/>
      <c r="J984" s="706"/>
      <c r="U984" s="86"/>
      <c r="V984" s="67"/>
      <c r="W984" s="67"/>
      <c r="X984" s="67"/>
      <c r="Y984" s="67"/>
      <c r="Z984" s="67"/>
      <c r="AA984" s="97"/>
      <c r="AB984" s="97"/>
      <c r="AC984" s="67"/>
      <c r="AD984" s="116"/>
    </row>
    <row r="985" spans="1:30" ht="14.25" customHeight="1">
      <c r="A985" s="65">
        <f>'CONTENIDO GENERAL'!A32</f>
        <v>1.2100000000000002</v>
      </c>
      <c r="B985" s="723"/>
      <c r="C985" s="742"/>
      <c r="D985" s="743"/>
      <c r="E985" s="744"/>
      <c r="F985" s="707"/>
      <c r="G985" s="708"/>
      <c r="H985" s="708"/>
      <c r="I985" s="708"/>
      <c r="J985" s="709"/>
      <c r="U985" s="87"/>
      <c r="V985" s="67"/>
      <c r="W985" s="67"/>
      <c r="X985" s="67"/>
      <c r="Y985" s="67"/>
      <c r="Z985" s="67"/>
      <c r="AA985" s="97"/>
      <c r="AB985" s="97"/>
      <c r="AC985" s="67"/>
      <c r="AD985" s="116"/>
    </row>
    <row r="986" spans="21:30" ht="3.75" customHeight="1">
      <c r="U986" s="86"/>
      <c r="V986" s="67"/>
      <c r="W986" s="67"/>
      <c r="X986" s="67"/>
      <c r="Y986" s="67"/>
      <c r="Z986" s="67"/>
      <c r="AA986" s="97"/>
      <c r="AB986" s="97"/>
      <c r="AC986" s="67"/>
      <c r="AD986" s="116"/>
    </row>
    <row r="987" spans="1:30" ht="18">
      <c r="A987" s="737" t="s">
        <v>28</v>
      </c>
      <c r="B987" s="738"/>
      <c r="U987" s="88"/>
      <c r="V987" s="71"/>
      <c r="W987" s="67"/>
      <c r="X987" s="67"/>
      <c r="Y987" s="67"/>
      <c r="Z987" s="67"/>
      <c r="AA987" s="97"/>
      <c r="AB987" s="97"/>
      <c r="AC987" s="67"/>
      <c r="AD987" s="116"/>
    </row>
    <row r="988" spans="1:30" ht="33" customHeight="1">
      <c r="A988" s="643" t="s">
        <v>26</v>
      </c>
      <c r="B988" s="643"/>
      <c r="C988" s="643"/>
      <c r="D988" s="52" t="s">
        <v>29</v>
      </c>
      <c r="E988" s="724" t="s">
        <v>14</v>
      </c>
      <c r="F988" s="725"/>
      <c r="G988" s="724" t="s">
        <v>12</v>
      </c>
      <c r="H988" s="725"/>
      <c r="I988" s="635" t="s">
        <v>11</v>
      </c>
      <c r="J988" s="637"/>
      <c r="U988" s="86"/>
      <c r="V988" s="67"/>
      <c r="W988" s="67"/>
      <c r="X988" s="70"/>
      <c r="Y988" s="101"/>
      <c r="Z988" s="101"/>
      <c r="AA988" s="108"/>
      <c r="AB988" s="108"/>
      <c r="AC988" s="67"/>
      <c r="AD988" s="116"/>
    </row>
    <row r="989" spans="1:30" ht="14.25" customHeight="1">
      <c r="A989" s="692" t="s">
        <v>81</v>
      </c>
      <c r="B989" s="696"/>
      <c r="C989" s="693"/>
      <c r="D989" s="53" t="s">
        <v>43</v>
      </c>
      <c r="E989" s="654"/>
      <c r="F989" s="655"/>
      <c r="G989" s="654"/>
      <c r="H989" s="655"/>
      <c r="I989" s="646">
        <f>I1014*0.05</f>
        <v>429.75</v>
      </c>
      <c r="J989" s="647"/>
      <c r="U989" s="86"/>
      <c r="V989" s="67"/>
      <c r="W989" s="67"/>
      <c r="X989" s="66"/>
      <c r="Y989" s="101"/>
      <c r="Z989" s="101"/>
      <c r="AA989" s="108"/>
      <c r="AB989" s="108"/>
      <c r="AC989" s="67"/>
      <c r="AD989" s="116"/>
    </row>
    <row r="990" spans="1:30" ht="14.25" customHeight="1">
      <c r="A990" s="648"/>
      <c r="B990" s="648"/>
      <c r="C990" s="648"/>
      <c r="D990" s="8"/>
      <c r="E990" s="692"/>
      <c r="F990" s="693"/>
      <c r="G990" s="648"/>
      <c r="H990" s="648"/>
      <c r="I990" s="646"/>
      <c r="J990" s="756"/>
      <c r="U990" s="86"/>
      <c r="V990" s="67"/>
      <c r="W990" s="67"/>
      <c r="X990" s="67"/>
      <c r="Y990" s="67"/>
      <c r="Z990" s="67"/>
      <c r="AA990" s="97"/>
      <c r="AB990" s="97"/>
      <c r="AC990" s="98"/>
      <c r="AD990" s="117"/>
    </row>
    <row r="991" spans="7:30" ht="14.25" customHeight="1">
      <c r="G991" s="632" t="s">
        <v>13</v>
      </c>
      <c r="H991" s="632"/>
      <c r="I991" s="688">
        <f>SUM(I989:J990)</f>
        <v>429.75</v>
      </c>
      <c r="J991" s="689"/>
      <c r="U991" s="86"/>
      <c r="V991" s="67"/>
      <c r="W991" s="67"/>
      <c r="X991" s="67"/>
      <c r="Y991" s="67"/>
      <c r="Z991" s="67"/>
      <c r="AA991" s="97"/>
      <c r="AB991" s="97"/>
      <c r="AC991" s="98"/>
      <c r="AD991" s="117"/>
    </row>
    <row r="992" spans="21:30" ht="6" customHeight="1">
      <c r="U992" s="86"/>
      <c r="V992" s="67"/>
      <c r="W992" s="67"/>
      <c r="X992" s="67"/>
      <c r="Y992" s="67"/>
      <c r="Z992" s="67"/>
      <c r="AA992" s="97"/>
      <c r="AB992" s="97"/>
      <c r="AC992" s="67"/>
      <c r="AD992" s="116"/>
    </row>
    <row r="993" spans="1:30" ht="15.75" customHeight="1">
      <c r="A993" s="81" t="s">
        <v>30</v>
      </c>
      <c r="U993" s="88"/>
      <c r="V993" s="67"/>
      <c r="W993" s="67"/>
      <c r="X993" s="67"/>
      <c r="Y993" s="67"/>
      <c r="Z993" s="67"/>
      <c r="AA993" s="97"/>
      <c r="AB993" s="97"/>
      <c r="AC993" s="67"/>
      <c r="AD993" s="116"/>
    </row>
    <row r="994" spans="1:30" ht="15.75" customHeight="1">
      <c r="A994" s="635" t="s">
        <v>26</v>
      </c>
      <c r="B994" s="636"/>
      <c r="C994" s="637"/>
      <c r="D994" s="724" t="s">
        <v>2</v>
      </c>
      <c r="E994" s="725"/>
      <c r="F994" s="3" t="s">
        <v>0</v>
      </c>
      <c r="G994" s="724" t="s">
        <v>15</v>
      </c>
      <c r="H994" s="725"/>
      <c r="I994" s="754" t="s">
        <v>11</v>
      </c>
      <c r="J994" s="755"/>
      <c r="U994" s="86"/>
      <c r="V994" s="67"/>
      <c r="W994" s="67"/>
      <c r="X994" s="101"/>
      <c r="Y994" s="101"/>
      <c r="Z994" s="66"/>
      <c r="AA994" s="108"/>
      <c r="AB994" s="108"/>
      <c r="AC994" s="67"/>
      <c r="AD994" s="116"/>
    </row>
    <row r="995" spans="1:30" ht="14.25" customHeight="1">
      <c r="A995" s="632"/>
      <c r="B995" s="632"/>
      <c r="C995" s="632"/>
      <c r="D995" s="679"/>
      <c r="E995" s="653"/>
      <c r="F995" s="50"/>
      <c r="G995" s="632"/>
      <c r="H995" s="632"/>
      <c r="I995" s="688"/>
      <c r="J995" s="689"/>
      <c r="U995" s="86"/>
      <c r="V995" s="67"/>
      <c r="W995" s="67"/>
      <c r="X995" s="67"/>
      <c r="Y995" s="67"/>
      <c r="Z995" s="70"/>
      <c r="AA995" s="97"/>
      <c r="AB995" s="97"/>
      <c r="AC995" s="98"/>
      <c r="AD995" s="117"/>
    </row>
    <row r="996" spans="1:30" ht="14.25" customHeight="1">
      <c r="A996" s="632"/>
      <c r="B996" s="632"/>
      <c r="C996" s="632"/>
      <c r="D996" s="679"/>
      <c r="E996" s="653"/>
      <c r="F996" s="50"/>
      <c r="G996" s="632"/>
      <c r="H996" s="632"/>
      <c r="I996" s="688"/>
      <c r="J996" s="689"/>
      <c r="U996" s="86"/>
      <c r="V996" s="67"/>
      <c r="W996" s="67"/>
      <c r="X996" s="67"/>
      <c r="Y996" s="67"/>
      <c r="Z996" s="70"/>
      <c r="AA996" s="97"/>
      <c r="AB996" s="97"/>
      <c r="AC996" s="98"/>
      <c r="AD996" s="117"/>
    </row>
    <row r="997" spans="1:30" ht="14.25" customHeight="1">
      <c r="A997" s="632"/>
      <c r="B997" s="632"/>
      <c r="C997" s="632"/>
      <c r="D997" s="679"/>
      <c r="E997" s="653"/>
      <c r="F997" s="50"/>
      <c r="G997" s="632"/>
      <c r="H997" s="632"/>
      <c r="I997" s="688"/>
      <c r="J997" s="689"/>
      <c r="U997" s="86"/>
      <c r="V997" s="67"/>
      <c r="W997" s="67"/>
      <c r="X997" s="67"/>
      <c r="Y997" s="67"/>
      <c r="Z997" s="70"/>
      <c r="AA997" s="97"/>
      <c r="AB997" s="97"/>
      <c r="AC997" s="98"/>
      <c r="AD997" s="117"/>
    </row>
    <row r="998" spans="1:30" ht="14.25" customHeight="1">
      <c r="A998" s="632"/>
      <c r="B998" s="632"/>
      <c r="C998" s="632"/>
      <c r="D998" s="679"/>
      <c r="E998" s="653"/>
      <c r="F998" s="50"/>
      <c r="G998" s="632"/>
      <c r="H998" s="632"/>
      <c r="I998" s="688"/>
      <c r="J998" s="689"/>
      <c r="U998" s="86"/>
      <c r="V998" s="67"/>
      <c r="W998" s="67"/>
      <c r="X998" s="67"/>
      <c r="Y998" s="67"/>
      <c r="Z998" s="70"/>
      <c r="AA998" s="97"/>
      <c r="AB998" s="97"/>
      <c r="AC998" s="98"/>
      <c r="AD998" s="117"/>
    </row>
    <row r="999" spans="1:30" ht="14.25" customHeight="1">
      <c r="A999" s="632"/>
      <c r="B999" s="632"/>
      <c r="C999" s="632"/>
      <c r="D999" s="679"/>
      <c r="E999" s="653"/>
      <c r="F999" s="50"/>
      <c r="G999" s="632"/>
      <c r="H999" s="632"/>
      <c r="I999" s="688"/>
      <c r="J999" s="689"/>
      <c r="U999" s="86"/>
      <c r="V999" s="67"/>
      <c r="W999" s="67"/>
      <c r="X999" s="67"/>
      <c r="Y999" s="67"/>
      <c r="Z999" s="70"/>
      <c r="AA999" s="97"/>
      <c r="AB999" s="97"/>
      <c r="AC999" s="98"/>
      <c r="AD999" s="117"/>
    </row>
    <row r="1000" spans="1:30" ht="14.25" customHeight="1">
      <c r="A1000" s="632"/>
      <c r="B1000" s="632"/>
      <c r="C1000" s="632"/>
      <c r="D1000" s="679"/>
      <c r="E1000" s="653"/>
      <c r="F1000" s="50"/>
      <c r="G1000" s="632"/>
      <c r="H1000" s="632"/>
      <c r="I1000" s="688"/>
      <c r="J1000" s="689"/>
      <c r="U1000" s="86"/>
      <c r="V1000" s="67"/>
      <c r="W1000" s="67"/>
      <c r="X1000" s="67"/>
      <c r="Y1000" s="67"/>
      <c r="Z1000" s="70"/>
      <c r="AA1000" s="97"/>
      <c r="AB1000" s="97"/>
      <c r="AC1000" s="98"/>
      <c r="AD1000" s="117"/>
    </row>
    <row r="1001" spans="7:30" ht="14.25" customHeight="1">
      <c r="G1001" s="632" t="s">
        <v>13</v>
      </c>
      <c r="H1001" s="632"/>
      <c r="I1001" s="688">
        <f>SUM(I995:J1000)</f>
        <v>0</v>
      </c>
      <c r="J1001" s="689"/>
      <c r="U1001" s="86"/>
      <c r="V1001" s="67"/>
      <c r="W1001" s="67"/>
      <c r="X1001" s="67"/>
      <c r="Y1001" s="67"/>
      <c r="Z1001" s="67"/>
      <c r="AA1001" s="97"/>
      <c r="AB1001" s="97"/>
      <c r="AC1001" s="98"/>
      <c r="AD1001" s="117"/>
    </row>
    <row r="1002" spans="7:30" ht="5.25" customHeight="1">
      <c r="G1002" s="51"/>
      <c r="H1002" s="51"/>
      <c r="I1002" s="42"/>
      <c r="J1002" s="84"/>
      <c r="U1002" s="86"/>
      <c r="V1002" s="67"/>
      <c r="W1002" s="67"/>
      <c r="X1002" s="67"/>
      <c r="Y1002" s="67"/>
      <c r="Z1002" s="67"/>
      <c r="AA1002" s="78"/>
      <c r="AB1002" s="78"/>
      <c r="AC1002" s="98"/>
      <c r="AD1002" s="117"/>
    </row>
    <row r="1003" spans="1:30" ht="18">
      <c r="A1003" s="81" t="s">
        <v>31</v>
      </c>
      <c r="B1003" s="82"/>
      <c r="G1003" s="51"/>
      <c r="H1003" s="51"/>
      <c r="I1003" s="42"/>
      <c r="J1003" s="84"/>
      <c r="U1003" s="88"/>
      <c r="V1003" s="71"/>
      <c r="W1003" s="67"/>
      <c r="X1003" s="67"/>
      <c r="Y1003" s="67"/>
      <c r="Z1003" s="67"/>
      <c r="AA1003" s="78"/>
      <c r="AB1003" s="78"/>
      <c r="AC1003" s="98"/>
      <c r="AD1003" s="117"/>
    </row>
    <row r="1004" spans="1:30" ht="14.25" customHeight="1">
      <c r="A1004" s="643" t="s">
        <v>27</v>
      </c>
      <c r="B1004" s="643"/>
      <c r="C1004" s="52" t="s">
        <v>32</v>
      </c>
      <c r="D1004" s="52" t="s">
        <v>33</v>
      </c>
      <c r="E1004" s="643" t="s">
        <v>34</v>
      </c>
      <c r="F1004" s="643"/>
      <c r="G1004" s="643" t="s">
        <v>35</v>
      </c>
      <c r="H1004" s="643"/>
      <c r="I1004" s="676" t="s">
        <v>11</v>
      </c>
      <c r="J1004" s="676"/>
      <c r="U1004" s="86"/>
      <c r="V1004" s="67"/>
      <c r="W1004" s="70"/>
      <c r="X1004" s="70"/>
      <c r="Y1004" s="67"/>
      <c r="Z1004" s="67"/>
      <c r="AA1004" s="97"/>
      <c r="AB1004" s="97"/>
      <c r="AC1004" s="98"/>
      <c r="AD1004" s="117"/>
    </row>
    <row r="1005" spans="1:30" ht="14.25" customHeight="1">
      <c r="A1005" s="632"/>
      <c r="B1005" s="632"/>
      <c r="C1005" s="5"/>
      <c r="D1005" s="5"/>
      <c r="E1005" s="632"/>
      <c r="F1005" s="632"/>
      <c r="G1005" s="632"/>
      <c r="H1005" s="632"/>
      <c r="I1005" s="668"/>
      <c r="J1005" s="668"/>
      <c r="U1005" s="86"/>
      <c r="V1005" s="67"/>
      <c r="W1005" s="67"/>
      <c r="X1005" s="67"/>
      <c r="Y1005" s="67"/>
      <c r="Z1005" s="67"/>
      <c r="AA1005" s="97"/>
      <c r="AB1005" s="97"/>
      <c r="AC1005" s="98"/>
      <c r="AD1005" s="117"/>
    </row>
    <row r="1006" spans="1:30" ht="14.25" customHeight="1">
      <c r="A1006" s="632"/>
      <c r="B1006" s="632"/>
      <c r="C1006" s="5"/>
      <c r="D1006" s="5"/>
      <c r="E1006" s="632"/>
      <c r="F1006" s="632"/>
      <c r="G1006" s="632"/>
      <c r="H1006" s="632"/>
      <c r="I1006" s="668"/>
      <c r="J1006" s="668"/>
      <c r="U1006" s="86"/>
      <c r="V1006" s="67"/>
      <c r="W1006" s="67"/>
      <c r="X1006" s="67"/>
      <c r="Y1006" s="67"/>
      <c r="Z1006" s="67"/>
      <c r="AA1006" s="97"/>
      <c r="AB1006" s="97"/>
      <c r="AC1006" s="98"/>
      <c r="AD1006" s="117"/>
    </row>
    <row r="1007" spans="1:30" ht="14.25" customHeight="1">
      <c r="A1007" s="632"/>
      <c r="B1007" s="632"/>
      <c r="C1007" s="5"/>
      <c r="D1007" s="5"/>
      <c r="E1007" s="632"/>
      <c r="F1007" s="632"/>
      <c r="G1007" s="632"/>
      <c r="H1007" s="632"/>
      <c r="I1007" s="668"/>
      <c r="J1007" s="668"/>
      <c r="U1007" s="86"/>
      <c r="V1007" s="67"/>
      <c r="W1007" s="67"/>
      <c r="X1007" s="67"/>
      <c r="Y1007" s="67"/>
      <c r="Z1007" s="67"/>
      <c r="AA1007" s="97"/>
      <c r="AB1007" s="97"/>
      <c r="AC1007" s="98"/>
      <c r="AD1007" s="117"/>
    </row>
    <row r="1008" spans="1:30" ht="14.25" customHeight="1">
      <c r="A1008" s="83"/>
      <c r="B1008" s="51"/>
      <c r="E1008" s="51"/>
      <c r="F1008" s="51"/>
      <c r="G1008" s="632" t="s">
        <v>13</v>
      </c>
      <c r="H1008" s="632"/>
      <c r="I1008" s="668">
        <f>SUM(I1005:J1007)</f>
        <v>0</v>
      </c>
      <c r="J1008" s="668"/>
      <c r="U1008" s="85"/>
      <c r="V1008" s="70"/>
      <c r="W1008" s="67"/>
      <c r="X1008" s="67"/>
      <c r="Y1008" s="70"/>
      <c r="Z1008" s="70"/>
      <c r="AA1008" s="97"/>
      <c r="AB1008" s="97"/>
      <c r="AC1008" s="98"/>
      <c r="AD1008" s="117"/>
    </row>
    <row r="1009" spans="1:30" ht="6.75" customHeight="1">
      <c r="A1009" s="83"/>
      <c r="B1009" s="51"/>
      <c r="E1009" s="51"/>
      <c r="F1009" s="51"/>
      <c r="G1009" s="51"/>
      <c r="H1009" s="51"/>
      <c r="I1009" s="42"/>
      <c r="J1009" s="84"/>
      <c r="U1009" s="85"/>
      <c r="V1009" s="70"/>
      <c r="W1009" s="67"/>
      <c r="X1009" s="67"/>
      <c r="Y1009" s="70"/>
      <c r="Z1009" s="70"/>
      <c r="AA1009" s="78"/>
      <c r="AB1009" s="78"/>
      <c r="AC1009" s="99"/>
      <c r="AD1009" s="80"/>
    </row>
    <row r="1010" spans="1:30" ht="18">
      <c r="A1010" s="81" t="s">
        <v>36</v>
      </c>
      <c r="U1010" s="88"/>
      <c r="V1010" s="67"/>
      <c r="W1010" s="67"/>
      <c r="X1010" s="67"/>
      <c r="Y1010" s="67"/>
      <c r="Z1010" s="67"/>
      <c r="AA1010" s="97"/>
      <c r="AB1010" s="97"/>
      <c r="AC1010" s="67"/>
      <c r="AD1010" s="116"/>
    </row>
    <row r="1011" spans="1:30" ht="32.25" customHeight="1">
      <c r="A1011" s="635" t="s">
        <v>37</v>
      </c>
      <c r="B1011" s="636"/>
      <c r="C1011" s="636"/>
      <c r="D1011" s="636"/>
      <c r="E1011" s="636"/>
      <c r="F1011" s="637"/>
      <c r="G1011" s="724" t="s">
        <v>44</v>
      </c>
      <c r="H1011" s="725"/>
      <c r="I1011" s="735" t="s">
        <v>11</v>
      </c>
      <c r="J1011" s="736"/>
      <c r="U1011" s="86"/>
      <c r="V1011" s="67"/>
      <c r="W1011" s="67"/>
      <c r="X1011" s="67"/>
      <c r="Y1011" s="67"/>
      <c r="Z1011" s="67"/>
      <c r="AA1011" s="108"/>
      <c r="AB1011" s="108"/>
      <c r="AC1011" s="98"/>
      <c r="AD1011" s="117"/>
    </row>
    <row r="1012" spans="1:30" ht="14.25" customHeight="1">
      <c r="A1012" s="679" t="s">
        <v>45</v>
      </c>
      <c r="B1012" s="653"/>
      <c r="C1012" s="653"/>
      <c r="D1012" s="653"/>
      <c r="E1012" s="653"/>
      <c r="F1012" s="680"/>
      <c r="G1012" s="632"/>
      <c r="H1012" s="632"/>
      <c r="I1012" s="668">
        <f>'CONTENIDO GENERAL'!J32</f>
        <v>8595</v>
      </c>
      <c r="J1012" s="668"/>
      <c r="U1012" s="86"/>
      <c r="V1012" s="67"/>
      <c r="W1012" s="67"/>
      <c r="X1012" s="67"/>
      <c r="Y1012" s="67"/>
      <c r="Z1012" s="67"/>
      <c r="AA1012" s="97"/>
      <c r="AB1012" s="97"/>
      <c r="AC1012" s="98"/>
      <c r="AD1012" s="117"/>
    </row>
    <row r="1013" spans="1:30" ht="14.25" customHeight="1">
      <c r="A1013" s="679"/>
      <c r="B1013" s="653"/>
      <c r="C1013" s="653"/>
      <c r="D1013" s="653"/>
      <c r="E1013" s="653"/>
      <c r="F1013" s="680"/>
      <c r="G1013" s="632"/>
      <c r="H1013" s="632"/>
      <c r="I1013" s="668"/>
      <c r="J1013" s="668"/>
      <c r="U1013" s="86"/>
      <c r="V1013" s="67"/>
      <c r="W1013" s="67"/>
      <c r="X1013" s="67"/>
      <c r="Y1013" s="67"/>
      <c r="Z1013" s="67"/>
      <c r="AA1013" s="97"/>
      <c r="AB1013" s="97"/>
      <c r="AC1013" s="98"/>
      <c r="AD1013" s="117"/>
    </row>
    <row r="1014" spans="1:30" ht="14.25" customHeight="1">
      <c r="A1014" s="640"/>
      <c r="B1014" s="641"/>
      <c r="E1014" s="641"/>
      <c r="F1014" s="641"/>
      <c r="G1014" s="632" t="s">
        <v>13</v>
      </c>
      <c r="H1014" s="632"/>
      <c r="I1014" s="668">
        <f>SUM(I1012:J1013)</f>
        <v>8595</v>
      </c>
      <c r="J1014" s="668"/>
      <c r="U1014" s="86"/>
      <c r="V1014" s="67"/>
      <c r="W1014" s="67"/>
      <c r="X1014" s="67"/>
      <c r="Y1014" s="67"/>
      <c r="Z1014" s="67"/>
      <c r="AA1014" s="97"/>
      <c r="AB1014" s="97"/>
      <c r="AC1014" s="98"/>
      <c r="AD1014" s="117"/>
    </row>
    <row r="1015" spans="7:30" ht="6.75" customHeight="1">
      <c r="G1015" s="678"/>
      <c r="H1015" s="678"/>
      <c r="I1015" s="726"/>
      <c r="J1015" s="727"/>
      <c r="U1015" s="86"/>
      <c r="V1015" s="67"/>
      <c r="W1015" s="67"/>
      <c r="X1015" s="67"/>
      <c r="Y1015" s="67"/>
      <c r="Z1015" s="67"/>
      <c r="AA1015" s="97"/>
      <c r="AB1015" s="97"/>
      <c r="AC1015" s="98"/>
      <c r="AD1015" s="117"/>
    </row>
    <row r="1016" spans="1:30" ht="18">
      <c r="A1016" s="81" t="s">
        <v>39</v>
      </c>
      <c r="G1016" s="51"/>
      <c r="H1016" s="51"/>
      <c r="I1016" s="42"/>
      <c r="J1016" s="84"/>
      <c r="U1016" s="88"/>
      <c r="V1016" s="67"/>
      <c r="W1016" s="67"/>
      <c r="X1016" s="67"/>
      <c r="Y1016" s="67"/>
      <c r="Z1016" s="67"/>
      <c r="AA1016" s="78"/>
      <c r="AB1016" s="78"/>
      <c r="AC1016" s="98"/>
      <c r="AD1016" s="117"/>
    </row>
    <row r="1017" spans="1:30" ht="15.75">
      <c r="A1017" s="642" t="s">
        <v>26</v>
      </c>
      <c r="B1017" s="642"/>
      <c r="C1017" s="642"/>
      <c r="D1017" s="642"/>
      <c r="E1017" s="642"/>
      <c r="F1017" s="642"/>
      <c r="G1017" s="642" t="s">
        <v>40</v>
      </c>
      <c r="H1017" s="642"/>
      <c r="I1017" s="656" t="s">
        <v>11</v>
      </c>
      <c r="J1017" s="656"/>
      <c r="U1017" s="86"/>
      <c r="V1017" s="67"/>
      <c r="W1017" s="67"/>
      <c r="X1017" s="67"/>
      <c r="Y1017" s="67"/>
      <c r="Z1017" s="67"/>
      <c r="AA1017" s="97"/>
      <c r="AB1017" s="97"/>
      <c r="AC1017" s="67"/>
      <c r="AD1017" s="116"/>
    </row>
    <row r="1018" spans="1:30" ht="14.25" customHeight="1">
      <c r="A1018" s="648" t="s">
        <v>149</v>
      </c>
      <c r="B1018" s="648"/>
      <c r="C1018" s="648"/>
      <c r="D1018" s="648"/>
      <c r="E1018" s="648"/>
      <c r="F1018" s="692"/>
      <c r="G1018" s="720">
        <f>$G$47</f>
        <v>0.25</v>
      </c>
      <c r="H1018" s="720"/>
      <c r="I1018" s="721">
        <f>(I1014+I1008+I1001+I991)*G1018</f>
        <v>2256.1875</v>
      </c>
      <c r="J1018" s="721"/>
      <c r="U1018" s="86"/>
      <c r="V1018" s="67"/>
      <c r="W1018" s="67"/>
      <c r="X1018" s="67"/>
      <c r="Y1018" s="67"/>
      <c r="Z1018" s="67"/>
      <c r="AA1018" s="97"/>
      <c r="AB1018" s="97"/>
      <c r="AC1018" s="67"/>
      <c r="AD1018" s="116"/>
    </row>
    <row r="1019" spans="1:30" ht="14.25" customHeight="1">
      <c r="A1019" s="659"/>
      <c r="B1019" s="660"/>
      <c r="C1019" s="660"/>
      <c r="D1019" s="660"/>
      <c r="E1019" s="660"/>
      <c r="F1019" s="660"/>
      <c r="G1019" s="632" t="s">
        <v>13</v>
      </c>
      <c r="H1019" s="632"/>
      <c r="I1019" s="668">
        <f>I1018</f>
        <v>2256.1875</v>
      </c>
      <c r="J1019" s="668"/>
      <c r="U1019" s="86"/>
      <c r="V1019" s="67"/>
      <c r="W1019" s="67"/>
      <c r="X1019" s="67"/>
      <c r="Y1019" s="67"/>
      <c r="Z1019" s="67"/>
      <c r="AA1019" s="97"/>
      <c r="AB1019" s="97"/>
      <c r="AC1019" s="67"/>
      <c r="AD1019" s="116"/>
    </row>
    <row r="1020" spans="1:30" ht="14.25" customHeight="1">
      <c r="A1020" s="659"/>
      <c r="B1020" s="660"/>
      <c r="C1020" s="660"/>
      <c r="D1020" s="660"/>
      <c r="E1020" s="660"/>
      <c r="F1020" s="660"/>
      <c r="G1020" s="665"/>
      <c r="H1020" s="665"/>
      <c r="I1020" s="666"/>
      <c r="J1020" s="667"/>
      <c r="U1020" s="86"/>
      <c r="V1020" s="67"/>
      <c r="W1020" s="67"/>
      <c r="X1020" s="67"/>
      <c r="Y1020" s="67"/>
      <c r="Z1020" s="67"/>
      <c r="AA1020" s="97"/>
      <c r="AB1020" s="97"/>
      <c r="AC1020" s="67"/>
      <c r="AD1020" s="116"/>
    </row>
    <row r="1021" spans="1:30" ht="14.25" customHeight="1">
      <c r="A1021" s="632" t="s">
        <v>150</v>
      </c>
      <c r="B1021" s="632"/>
      <c r="C1021" s="632"/>
      <c r="D1021" s="632"/>
      <c r="E1021" s="632"/>
      <c r="F1021" s="632"/>
      <c r="G1021" s="632"/>
      <c r="H1021" s="632"/>
      <c r="I1021" s="668">
        <f>'CONTENIDO GENERAL'!F32</f>
        <v>6571.53</v>
      </c>
      <c r="J1021" s="668"/>
      <c r="U1021" s="86"/>
      <c r="V1021" s="67"/>
      <c r="W1021" s="67"/>
      <c r="X1021" s="67"/>
      <c r="Y1021" s="67"/>
      <c r="Z1021" s="67"/>
      <c r="AA1021" s="97"/>
      <c r="AB1021" s="97"/>
      <c r="AC1021" s="67"/>
      <c r="AD1021" s="116"/>
    </row>
    <row r="1022" spans="1:30" ht="20.25">
      <c r="A1022" s="710" t="s">
        <v>16</v>
      </c>
      <c r="B1022" s="711"/>
      <c r="C1022" s="711"/>
      <c r="D1022" s="711"/>
      <c r="E1022" s="711"/>
      <c r="F1022" s="711"/>
      <c r="G1022" s="711"/>
      <c r="H1022" s="711"/>
      <c r="I1022" s="711"/>
      <c r="J1022" s="718"/>
      <c r="U1022" s="114"/>
      <c r="V1022" s="100"/>
      <c r="W1022" s="100"/>
      <c r="X1022" s="100"/>
      <c r="Y1022" s="100"/>
      <c r="Z1022" s="100"/>
      <c r="AA1022" s="104"/>
      <c r="AB1022" s="104"/>
      <c r="AC1022" s="100"/>
      <c r="AD1022" s="115"/>
    </row>
    <row r="1023" spans="1:30" s="6" customFormat="1" ht="8.25" customHeight="1">
      <c r="A1023" s="75"/>
      <c r="B1023" s="11"/>
      <c r="C1023" s="11"/>
      <c r="D1023" s="11"/>
      <c r="E1023" s="11"/>
      <c r="F1023" s="11"/>
      <c r="G1023" s="11"/>
      <c r="H1023" s="11"/>
      <c r="I1023" s="72"/>
      <c r="J1023" s="89"/>
      <c r="U1023" s="62"/>
      <c r="V1023" s="68"/>
      <c r="W1023" s="68"/>
      <c r="X1023" s="68"/>
      <c r="Y1023" s="68"/>
      <c r="Z1023" s="68"/>
      <c r="AA1023" s="105"/>
      <c r="AB1023" s="105"/>
      <c r="AC1023" s="68"/>
      <c r="AD1023" s="63"/>
    </row>
    <row r="1024" spans="1:30" ht="14.25" customHeight="1">
      <c r="A1024" s="691" t="s">
        <v>4</v>
      </c>
      <c r="B1024" s="691"/>
      <c r="C1024" s="632" t="str">
        <f>$C$3</f>
        <v>READECUACIÓN SEDE SERVICIOS GENERALES</v>
      </c>
      <c r="D1024" s="632"/>
      <c r="E1024" s="632"/>
      <c r="F1024" s="632"/>
      <c r="G1024" s="632"/>
      <c r="H1024" s="632"/>
      <c r="I1024" s="632"/>
      <c r="J1024" s="632"/>
      <c r="U1024" s="86"/>
      <c r="V1024" s="67"/>
      <c r="W1024" s="67"/>
      <c r="X1024" s="67"/>
      <c r="Y1024" s="67"/>
      <c r="Z1024" s="67"/>
      <c r="AA1024" s="97"/>
      <c r="AB1024" s="97"/>
      <c r="AC1024" s="67"/>
      <c r="AD1024" s="116"/>
    </row>
    <row r="1025" spans="1:30" ht="14.25" customHeight="1">
      <c r="A1025" s="691" t="s">
        <v>5</v>
      </c>
      <c r="B1025" s="691"/>
      <c r="C1025" s="632" t="str">
        <f>$C$4</f>
        <v>UNIVERSIDAD DEL CAUCA -SERVICIOS GENERALES</v>
      </c>
      <c r="D1025" s="632"/>
      <c r="E1025" s="632"/>
      <c r="F1025" s="632"/>
      <c r="G1025" s="632"/>
      <c r="H1025" s="632"/>
      <c r="I1025" s="632"/>
      <c r="J1025" s="632"/>
      <c r="U1025" s="86"/>
      <c r="V1025" s="67"/>
      <c r="W1025" s="67"/>
      <c r="X1025" s="67"/>
      <c r="Y1025" s="67"/>
      <c r="Z1025" s="67"/>
      <c r="AA1025" s="97"/>
      <c r="AB1025" s="97"/>
      <c r="AC1025" s="67"/>
      <c r="AD1025" s="116"/>
    </row>
    <row r="1026" spans="1:30" ht="14.25" customHeight="1">
      <c r="A1026" s="691" t="s">
        <v>17</v>
      </c>
      <c r="B1026" s="691"/>
      <c r="C1026" s="632" t="str">
        <f>$C$5</f>
        <v>UNIVERSIDAD DEL CAUCA</v>
      </c>
      <c r="D1026" s="632"/>
      <c r="E1026" s="632"/>
      <c r="F1026" s="632"/>
      <c r="G1026" s="632"/>
      <c r="H1026" s="632"/>
      <c r="I1026" s="632"/>
      <c r="J1026" s="632"/>
      <c r="U1026" s="86"/>
      <c r="V1026" s="67"/>
      <c r="W1026" s="67"/>
      <c r="X1026" s="67"/>
      <c r="Y1026" s="67"/>
      <c r="Z1026" s="67"/>
      <c r="AA1026" s="97"/>
      <c r="AB1026" s="97"/>
      <c r="AC1026" s="67"/>
      <c r="AD1026" s="116"/>
    </row>
    <row r="1027" spans="1:30" ht="14.25" customHeight="1">
      <c r="A1027" s="677" t="s">
        <v>18</v>
      </c>
      <c r="B1027" s="651"/>
      <c r="C1027" s="679" t="str">
        <f>$C$6</f>
        <v>ING. JOHN JAIRO LEDEZMA SOLANO</v>
      </c>
      <c r="D1027" s="653"/>
      <c r="E1027" s="653"/>
      <c r="F1027" s="653"/>
      <c r="G1027" s="653"/>
      <c r="H1027" s="653"/>
      <c r="I1027" s="653"/>
      <c r="J1027" s="680"/>
      <c r="U1027" s="86"/>
      <c r="V1027" s="67"/>
      <c r="W1027" s="67"/>
      <c r="X1027" s="67"/>
      <c r="Y1027" s="67"/>
      <c r="Z1027" s="67"/>
      <c r="AA1027" s="97"/>
      <c r="AB1027" s="97"/>
      <c r="AC1027" s="67"/>
      <c r="AD1027" s="116"/>
    </row>
    <row r="1028" spans="1:30" ht="14.25" customHeight="1">
      <c r="A1028" s="691" t="s">
        <v>6</v>
      </c>
      <c r="B1028" s="691"/>
      <c r="C1028" s="713" t="str">
        <f>$C$7</f>
        <v>FEBRERO DE 2011</v>
      </c>
      <c r="D1028" s="714"/>
      <c r="E1028" s="714"/>
      <c r="F1028" s="712" t="str">
        <f>$F$7</f>
        <v>MP 19202-128892 CAU</v>
      </c>
      <c r="G1028" s="712"/>
      <c r="H1028" s="712"/>
      <c r="I1028" s="712"/>
      <c r="J1028" s="712"/>
      <c r="U1028" s="86"/>
      <c r="V1028" s="67"/>
      <c r="W1028" s="67"/>
      <c r="X1028" s="67"/>
      <c r="Y1028" s="67"/>
      <c r="Z1028" s="67"/>
      <c r="AA1028" s="97"/>
      <c r="AB1028" s="97"/>
      <c r="AC1028" s="67"/>
      <c r="AD1028" s="116"/>
    </row>
    <row r="1029" spans="2:30" ht="4.5" customHeight="1">
      <c r="B1029" s="77"/>
      <c r="C1029" s="77"/>
      <c r="D1029" s="77"/>
      <c r="E1029" s="77"/>
      <c r="F1029" s="77"/>
      <c r="G1029" s="77"/>
      <c r="U1029" s="86"/>
      <c r="V1029" s="69"/>
      <c r="W1029" s="69"/>
      <c r="X1029" s="69"/>
      <c r="Y1029" s="69"/>
      <c r="Z1029" s="69"/>
      <c r="AA1029" s="107"/>
      <c r="AB1029" s="97"/>
      <c r="AC1029" s="67"/>
      <c r="AD1029" s="116"/>
    </row>
    <row r="1030" spans="1:30" ht="14.25" customHeight="1">
      <c r="A1030" s="5" t="s">
        <v>9</v>
      </c>
      <c r="B1030" s="722" t="s">
        <v>8</v>
      </c>
      <c r="C1030" s="632" t="str">
        <f>'CONTENIDO GENERAL'!$B$11</f>
        <v>PRELIMINARES</v>
      </c>
      <c r="D1030" s="632"/>
      <c r="E1030" s="632"/>
      <c r="F1030" s="722" t="s">
        <v>10</v>
      </c>
      <c r="G1030" s="722" t="str">
        <f>'CONTENIDO GENERAL'!C33</f>
        <v>ML</v>
      </c>
      <c r="H1030" s="705" t="s">
        <v>24</v>
      </c>
      <c r="I1030" s="678"/>
      <c r="J1030" s="706"/>
      <c r="U1030" s="86"/>
      <c r="V1030" s="67"/>
      <c r="W1030" s="67"/>
      <c r="X1030" s="67"/>
      <c r="Y1030" s="67"/>
      <c r="Z1030" s="67"/>
      <c r="AA1030" s="97"/>
      <c r="AB1030" s="97"/>
      <c r="AC1030" s="67"/>
      <c r="AD1030" s="116"/>
    </row>
    <row r="1031" spans="1:30" ht="14.25" customHeight="1">
      <c r="A1031" s="64">
        <f>'CONTENIDO GENERAL'!$A$11</f>
        <v>1</v>
      </c>
      <c r="B1031" s="723"/>
      <c r="C1031" s="632"/>
      <c r="D1031" s="632"/>
      <c r="E1031" s="632"/>
      <c r="F1031" s="723"/>
      <c r="G1031" s="723"/>
      <c r="H1031" s="1"/>
      <c r="I1031" s="73" t="s">
        <v>25</v>
      </c>
      <c r="J1031" s="74"/>
      <c r="U1031" s="87"/>
      <c r="V1031" s="67"/>
      <c r="W1031" s="67"/>
      <c r="X1031" s="67"/>
      <c r="Y1031" s="67"/>
      <c r="Z1031" s="67"/>
      <c r="AA1031" s="97"/>
      <c r="AB1031" s="78"/>
      <c r="AC1031" s="70"/>
      <c r="AD1031" s="61"/>
    </row>
    <row r="1032" spans="1:30" ht="14.25" customHeight="1">
      <c r="A1032" s="5" t="s">
        <v>9</v>
      </c>
      <c r="B1032" s="722" t="s">
        <v>7</v>
      </c>
      <c r="C1032" s="748" t="str">
        <f>'CONTENIDO GENERAL'!B33</f>
        <v>DESMONTE DIVISIONES MODULARES</v>
      </c>
      <c r="D1032" s="749"/>
      <c r="E1032" s="750"/>
      <c r="F1032" s="679" t="s">
        <v>23</v>
      </c>
      <c r="G1032" s="680"/>
      <c r="H1032" s="705"/>
      <c r="I1032" s="678"/>
      <c r="J1032" s="706"/>
      <c r="U1032" s="86"/>
      <c r="V1032" s="67"/>
      <c r="W1032" s="67"/>
      <c r="X1032" s="67"/>
      <c r="Y1032" s="67"/>
      <c r="Z1032" s="67"/>
      <c r="AA1032" s="97"/>
      <c r="AB1032" s="97"/>
      <c r="AC1032" s="67"/>
      <c r="AD1032" s="116"/>
    </row>
    <row r="1033" spans="1:30" ht="14.25" customHeight="1">
      <c r="A1033" s="65">
        <f>'CONTENIDO GENERAL'!A33</f>
        <v>1.2200000000000002</v>
      </c>
      <c r="B1033" s="723"/>
      <c r="C1033" s="751"/>
      <c r="D1033" s="752"/>
      <c r="E1033" s="753"/>
      <c r="F1033" s="707"/>
      <c r="G1033" s="708"/>
      <c r="H1033" s="708"/>
      <c r="I1033" s="708"/>
      <c r="J1033" s="709"/>
      <c r="U1033" s="87"/>
      <c r="V1033" s="67"/>
      <c r="W1033" s="67"/>
      <c r="X1033" s="67"/>
      <c r="Y1033" s="67"/>
      <c r="Z1033" s="67"/>
      <c r="AA1033" s="97"/>
      <c r="AB1033" s="97"/>
      <c r="AC1033" s="67"/>
      <c r="AD1033" s="116"/>
    </row>
    <row r="1034" spans="21:30" ht="3.75" customHeight="1">
      <c r="U1034" s="86"/>
      <c r="V1034" s="67"/>
      <c r="W1034" s="67"/>
      <c r="X1034" s="67"/>
      <c r="Y1034" s="67"/>
      <c r="Z1034" s="67"/>
      <c r="AA1034" s="97"/>
      <c r="AB1034" s="97"/>
      <c r="AC1034" s="67"/>
      <c r="AD1034" s="116"/>
    </row>
    <row r="1035" spans="1:30" ht="18">
      <c r="A1035" s="737" t="s">
        <v>28</v>
      </c>
      <c r="B1035" s="738"/>
      <c r="U1035" s="88"/>
      <c r="V1035" s="71"/>
      <c r="W1035" s="67"/>
      <c r="X1035" s="67"/>
      <c r="Y1035" s="67"/>
      <c r="Z1035" s="67"/>
      <c r="AA1035" s="97"/>
      <c r="AB1035" s="97"/>
      <c r="AC1035" s="67"/>
      <c r="AD1035" s="116"/>
    </row>
    <row r="1036" spans="1:30" ht="33" customHeight="1">
      <c r="A1036" s="643" t="s">
        <v>26</v>
      </c>
      <c r="B1036" s="643"/>
      <c r="C1036" s="643"/>
      <c r="D1036" s="52" t="s">
        <v>29</v>
      </c>
      <c r="E1036" s="724" t="s">
        <v>14</v>
      </c>
      <c r="F1036" s="725"/>
      <c r="G1036" s="724" t="s">
        <v>12</v>
      </c>
      <c r="H1036" s="725"/>
      <c r="I1036" s="635" t="s">
        <v>11</v>
      </c>
      <c r="J1036" s="637"/>
      <c r="U1036" s="86"/>
      <c r="V1036" s="67"/>
      <c r="W1036" s="67"/>
      <c r="X1036" s="70"/>
      <c r="Y1036" s="101"/>
      <c r="Z1036" s="101"/>
      <c r="AA1036" s="108"/>
      <c r="AB1036" s="108"/>
      <c r="AC1036" s="67"/>
      <c r="AD1036" s="116"/>
    </row>
    <row r="1037" spans="1:30" ht="14.25" customHeight="1">
      <c r="A1037" s="692" t="s">
        <v>81</v>
      </c>
      <c r="B1037" s="696"/>
      <c r="C1037" s="693"/>
      <c r="D1037" s="53" t="s">
        <v>43</v>
      </c>
      <c r="E1037" s="654"/>
      <c r="F1037" s="655"/>
      <c r="G1037" s="654"/>
      <c r="H1037" s="655"/>
      <c r="I1037" s="646">
        <f>I1062*0.05</f>
        <v>252</v>
      </c>
      <c r="J1037" s="647"/>
      <c r="U1037" s="86"/>
      <c r="V1037" s="67"/>
      <c r="W1037" s="67"/>
      <c r="X1037" s="66"/>
      <c r="Y1037" s="101"/>
      <c r="Z1037" s="101"/>
      <c r="AA1037" s="108"/>
      <c r="AB1037" s="108"/>
      <c r="AC1037" s="67"/>
      <c r="AD1037" s="116"/>
    </row>
    <row r="1038" spans="1:30" ht="14.25" customHeight="1">
      <c r="A1038" s="648"/>
      <c r="B1038" s="648"/>
      <c r="C1038" s="648"/>
      <c r="D1038" s="8"/>
      <c r="E1038" s="692"/>
      <c r="F1038" s="693"/>
      <c r="G1038" s="648"/>
      <c r="H1038" s="648"/>
      <c r="I1038" s="646"/>
      <c r="J1038" s="756"/>
      <c r="U1038" s="86"/>
      <c r="V1038" s="67"/>
      <c r="W1038" s="67"/>
      <c r="X1038" s="67"/>
      <c r="Y1038" s="67"/>
      <c r="Z1038" s="67"/>
      <c r="AA1038" s="97"/>
      <c r="AB1038" s="97"/>
      <c r="AC1038" s="98"/>
      <c r="AD1038" s="117"/>
    </row>
    <row r="1039" spans="7:30" ht="14.25" customHeight="1">
      <c r="G1039" s="632" t="s">
        <v>13</v>
      </c>
      <c r="H1039" s="632"/>
      <c r="I1039" s="688">
        <f>SUM(I1037:J1038)</f>
        <v>252</v>
      </c>
      <c r="J1039" s="689"/>
      <c r="U1039" s="86"/>
      <c r="V1039" s="67"/>
      <c r="W1039" s="67"/>
      <c r="X1039" s="67"/>
      <c r="Y1039" s="67"/>
      <c r="Z1039" s="67"/>
      <c r="AA1039" s="97"/>
      <c r="AB1039" s="97"/>
      <c r="AC1039" s="98"/>
      <c r="AD1039" s="117"/>
    </row>
    <row r="1040" spans="21:30" ht="6" customHeight="1">
      <c r="U1040" s="86"/>
      <c r="V1040" s="67"/>
      <c r="W1040" s="67"/>
      <c r="X1040" s="67"/>
      <c r="Y1040" s="67"/>
      <c r="Z1040" s="67"/>
      <c r="AA1040" s="97"/>
      <c r="AB1040" s="97"/>
      <c r="AC1040" s="67"/>
      <c r="AD1040" s="116"/>
    </row>
    <row r="1041" spans="1:30" ht="15.75" customHeight="1">
      <c r="A1041" s="81" t="s">
        <v>30</v>
      </c>
      <c r="U1041" s="88"/>
      <c r="V1041" s="67"/>
      <c r="W1041" s="67"/>
      <c r="X1041" s="67"/>
      <c r="Y1041" s="67"/>
      <c r="Z1041" s="67"/>
      <c r="AA1041" s="97"/>
      <c r="AB1041" s="97"/>
      <c r="AC1041" s="67"/>
      <c r="AD1041" s="116"/>
    </row>
    <row r="1042" spans="1:30" ht="15.75" customHeight="1">
      <c r="A1042" s="635" t="s">
        <v>26</v>
      </c>
      <c r="B1042" s="636"/>
      <c r="C1042" s="637"/>
      <c r="D1042" s="724" t="s">
        <v>2</v>
      </c>
      <c r="E1042" s="725"/>
      <c r="F1042" s="3" t="s">
        <v>0</v>
      </c>
      <c r="G1042" s="724" t="s">
        <v>15</v>
      </c>
      <c r="H1042" s="725"/>
      <c r="I1042" s="754" t="s">
        <v>11</v>
      </c>
      <c r="J1042" s="755"/>
      <c r="U1042" s="86"/>
      <c r="V1042" s="67"/>
      <c r="W1042" s="67"/>
      <c r="X1042" s="101"/>
      <c r="Y1042" s="101"/>
      <c r="Z1042" s="66"/>
      <c r="AA1042" s="108"/>
      <c r="AB1042" s="108"/>
      <c r="AC1042" s="67"/>
      <c r="AD1042" s="116"/>
    </row>
    <row r="1043" spans="1:30" ht="14.25" customHeight="1">
      <c r="A1043" s="632"/>
      <c r="B1043" s="632"/>
      <c r="C1043" s="632"/>
      <c r="D1043" s="679"/>
      <c r="E1043" s="653"/>
      <c r="F1043" s="50"/>
      <c r="G1043" s="632"/>
      <c r="H1043" s="632"/>
      <c r="I1043" s="688"/>
      <c r="J1043" s="689"/>
      <c r="U1043" s="86"/>
      <c r="V1043" s="67"/>
      <c r="W1043" s="67"/>
      <c r="X1043" s="67"/>
      <c r="Y1043" s="67"/>
      <c r="Z1043" s="70"/>
      <c r="AA1043" s="97"/>
      <c r="AB1043" s="97"/>
      <c r="AC1043" s="98"/>
      <c r="AD1043" s="117"/>
    </row>
    <row r="1044" spans="1:30" ht="14.25" customHeight="1">
      <c r="A1044" s="632"/>
      <c r="B1044" s="632"/>
      <c r="C1044" s="632"/>
      <c r="D1044" s="679"/>
      <c r="E1044" s="653"/>
      <c r="F1044" s="50"/>
      <c r="G1044" s="632"/>
      <c r="H1044" s="632"/>
      <c r="I1044" s="688"/>
      <c r="J1044" s="689"/>
      <c r="U1044" s="86"/>
      <c r="V1044" s="67"/>
      <c r="W1044" s="67"/>
      <c r="X1044" s="67"/>
      <c r="Y1044" s="67"/>
      <c r="Z1044" s="70"/>
      <c r="AA1044" s="97"/>
      <c r="AB1044" s="97"/>
      <c r="AC1044" s="98"/>
      <c r="AD1044" s="117"/>
    </row>
    <row r="1045" spans="1:30" ht="14.25" customHeight="1">
      <c r="A1045" s="632"/>
      <c r="B1045" s="632"/>
      <c r="C1045" s="632"/>
      <c r="D1045" s="679"/>
      <c r="E1045" s="653"/>
      <c r="F1045" s="50"/>
      <c r="G1045" s="632"/>
      <c r="H1045" s="632"/>
      <c r="I1045" s="688"/>
      <c r="J1045" s="689"/>
      <c r="U1045" s="86"/>
      <c r="V1045" s="67"/>
      <c r="W1045" s="67"/>
      <c r="X1045" s="67"/>
      <c r="Y1045" s="67"/>
      <c r="Z1045" s="70"/>
      <c r="AA1045" s="97"/>
      <c r="AB1045" s="97"/>
      <c r="AC1045" s="98"/>
      <c r="AD1045" s="117"/>
    </row>
    <row r="1046" spans="1:30" ht="14.25" customHeight="1">
      <c r="A1046" s="632"/>
      <c r="B1046" s="632"/>
      <c r="C1046" s="632"/>
      <c r="D1046" s="679"/>
      <c r="E1046" s="653"/>
      <c r="F1046" s="50"/>
      <c r="G1046" s="632"/>
      <c r="H1046" s="632"/>
      <c r="I1046" s="688"/>
      <c r="J1046" s="689"/>
      <c r="U1046" s="86"/>
      <c r="V1046" s="67"/>
      <c r="W1046" s="67"/>
      <c r="X1046" s="67"/>
      <c r="Y1046" s="67"/>
      <c r="Z1046" s="70"/>
      <c r="AA1046" s="97"/>
      <c r="AB1046" s="97"/>
      <c r="AC1046" s="98"/>
      <c r="AD1046" s="117"/>
    </row>
    <row r="1047" spans="1:30" ht="14.25" customHeight="1">
      <c r="A1047" s="632"/>
      <c r="B1047" s="632"/>
      <c r="C1047" s="632"/>
      <c r="D1047" s="679"/>
      <c r="E1047" s="653"/>
      <c r="F1047" s="50"/>
      <c r="G1047" s="632"/>
      <c r="H1047" s="632"/>
      <c r="I1047" s="688"/>
      <c r="J1047" s="689"/>
      <c r="U1047" s="86"/>
      <c r="V1047" s="67"/>
      <c r="W1047" s="67"/>
      <c r="X1047" s="67"/>
      <c r="Y1047" s="67"/>
      <c r="Z1047" s="70"/>
      <c r="AA1047" s="97"/>
      <c r="AB1047" s="97"/>
      <c r="AC1047" s="98"/>
      <c r="AD1047" s="117"/>
    </row>
    <row r="1048" spans="1:30" ht="14.25" customHeight="1">
      <c r="A1048" s="632"/>
      <c r="B1048" s="632"/>
      <c r="C1048" s="632"/>
      <c r="D1048" s="679"/>
      <c r="E1048" s="653"/>
      <c r="F1048" s="50"/>
      <c r="G1048" s="632"/>
      <c r="H1048" s="632"/>
      <c r="I1048" s="688"/>
      <c r="J1048" s="689"/>
      <c r="U1048" s="86"/>
      <c r="V1048" s="67"/>
      <c r="W1048" s="67"/>
      <c r="X1048" s="67"/>
      <c r="Y1048" s="67"/>
      <c r="Z1048" s="70"/>
      <c r="AA1048" s="97"/>
      <c r="AB1048" s="97"/>
      <c r="AC1048" s="98"/>
      <c r="AD1048" s="117"/>
    </row>
    <row r="1049" spans="7:30" ht="14.25" customHeight="1">
      <c r="G1049" s="632" t="s">
        <v>13</v>
      </c>
      <c r="H1049" s="632"/>
      <c r="I1049" s="688">
        <f>SUM(I1043:J1048)</f>
        <v>0</v>
      </c>
      <c r="J1049" s="689"/>
      <c r="U1049" s="86"/>
      <c r="V1049" s="67"/>
      <c r="W1049" s="67"/>
      <c r="X1049" s="67"/>
      <c r="Y1049" s="67"/>
      <c r="Z1049" s="67"/>
      <c r="AA1049" s="97"/>
      <c r="AB1049" s="97"/>
      <c r="AC1049" s="98"/>
      <c r="AD1049" s="117"/>
    </row>
    <row r="1050" spans="7:30" ht="5.25" customHeight="1">
      <c r="G1050" s="51"/>
      <c r="H1050" s="51"/>
      <c r="I1050" s="42"/>
      <c r="J1050" s="84"/>
      <c r="U1050" s="86"/>
      <c r="V1050" s="67"/>
      <c r="W1050" s="67"/>
      <c r="X1050" s="67"/>
      <c r="Y1050" s="67"/>
      <c r="Z1050" s="67"/>
      <c r="AA1050" s="78"/>
      <c r="AB1050" s="78"/>
      <c r="AC1050" s="98"/>
      <c r="AD1050" s="117"/>
    </row>
    <row r="1051" spans="1:30" ht="18">
      <c r="A1051" s="81" t="s">
        <v>31</v>
      </c>
      <c r="B1051" s="82"/>
      <c r="G1051" s="51"/>
      <c r="H1051" s="51"/>
      <c r="I1051" s="42"/>
      <c r="J1051" s="84"/>
      <c r="U1051" s="88"/>
      <c r="V1051" s="71"/>
      <c r="W1051" s="67"/>
      <c r="X1051" s="67"/>
      <c r="Y1051" s="67"/>
      <c r="Z1051" s="67"/>
      <c r="AA1051" s="78"/>
      <c r="AB1051" s="78"/>
      <c r="AC1051" s="98"/>
      <c r="AD1051" s="117"/>
    </row>
    <row r="1052" spans="1:30" ht="14.25" customHeight="1">
      <c r="A1052" s="643" t="s">
        <v>27</v>
      </c>
      <c r="B1052" s="643"/>
      <c r="C1052" s="52" t="s">
        <v>32</v>
      </c>
      <c r="D1052" s="52" t="s">
        <v>33</v>
      </c>
      <c r="E1052" s="643" t="s">
        <v>34</v>
      </c>
      <c r="F1052" s="643"/>
      <c r="G1052" s="643" t="s">
        <v>35</v>
      </c>
      <c r="H1052" s="643"/>
      <c r="I1052" s="676" t="s">
        <v>11</v>
      </c>
      <c r="J1052" s="676"/>
      <c r="U1052" s="86"/>
      <c r="V1052" s="67"/>
      <c r="W1052" s="70"/>
      <c r="X1052" s="70"/>
      <c r="Y1052" s="67"/>
      <c r="Z1052" s="67"/>
      <c r="AA1052" s="97"/>
      <c r="AB1052" s="97"/>
      <c r="AC1052" s="98"/>
      <c r="AD1052" s="117"/>
    </row>
    <row r="1053" spans="1:30" ht="14.25" customHeight="1">
      <c r="A1053" s="632"/>
      <c r="B1053" s="632"/>
      <c r="C1053" s="5"/>
      <c r="D1053" s="5"/>
      <c r="E1053" s="632"/>
      <c r="F1053" s="632"/>
      <c r="G1053" s="632"/>
      <c r="H1053" s="632"/>
      <c r="I1053" s="668"/>
      <c r="J1053" s="668"/>
      <c r="U1053" s="86"/>
      <c r="V1053" s="67"/>
      <c r="W1053" s="67"/>
      <c r="X1053" s="67"/>
      <c r="Y1053" s="67"/>
      <c r="Z1053" s="67"/>
      <c r="AA1053" s="97"/>
      <c r="AB1053" s="97"/>
      <c r="AC1053" s="98"/>
      <c r="AD1053" s="117"/>
    </row>
    <row r="1054" spans="1:30" ht="14.25" customHeight="1">
      <c r="A1054" s="632"/>
      <c r="B1054" s="632"/>
      <c r="C1054" s="5"/>
      <c r="D1054" s="5"/>
      <c r="E1054" s="632"/>
      <c r="F1054" s="632"/>
      <c r="G1054" s="632"/>
      <c r="H1054" s="632"/>
      <c r="I1054" s="668"/>
      <c r="J1054" s="668"/>
      <c r="U1054" s="86"/>
      <c r="V1054" s="67"/>
      <c r="W1054" s="67"/>
      <c r="X1054" s="67"/>
      <c r="Y1054" s="67"/>
      <c r="Z1054" s="67"/>
      <c r="AA1054" s="97"/>
      <c r="AB1054" s="97"/>
      <c r="AC1054" s="98"/>
      <c r="AD1054" s="117"/>
    </row>
    <row r="1055" spans="1:30" ht="14.25" customHeight="1">
      <c r="A1055" s="632"/>
      <c r="B1055" s="632"/>
      <c r="C1055" s="5"/>
      <c r="D1055" s="5"/>
      <c r="E1055" s="632"/>
      <c r="F1055" s="632"/>
      <c r="G1055" s="632"/>
      <c r="H1055" s="632"/>
      <c r="I1055" s="668"/>
      <c r="J1055" s="668"/>
      <c r="U1055" s="86"/>
      <c r="V1055" s="67"/>
      <c r="W1055" s="67"/>
      <c r="X1055" s="67"/>
      <c r="Y1055" s="67"/>
      <c r="Z1055" s="67"/>
      <c r="AA1055" s="97"/>
      <c r="AB1055" s="97"/>
      <c r="AC1055" s="98"/>
      <c r="AD1055" s="117"/>
    </row>
    <row r="1056" spans="1:30" ht="14.25" customHeight="1">
      <c r="A1056" s="83"/>
      <c r="B1056" s="51"/>
      <c r="E1056" s="51"/>
      <c r="F1056" s="51"/>
      <c r="G1056" s="632" t="s">
        <v>13</v>
      </c>
      <c r="H1056" s="632"/>
      <c r="I1056" s="668">
        <f>SUM(I1053:J1055)</f>
        <v>0</v>
      </c>
      <c r="J1056" s="668"/>
      <c r="U1056" s="85"/>
      <c r="V1056" s="70"/>
      <c r="W1056" s="67"/>
      <c r="X1056" s="67"/>
      <c r="Y1056" s="70"/>
      <c r="Z1056" s="70"/>
      <c r="AA1056" s="97"/>
      <c r="AB1056" s="97"/>
      <c r="AC1056" s="98"/>
      <c r="AD1056" s="117"/>
    </row>
    <row r="1057" spans="1:30" ht="6.75" customHeight="1">
      <c r="A1057" s="83"/>
      <c r="B1057" s="51"/>
      <c r="E1057" s="51"/>
      <c r="F1057" s="51"/>
      <c r="G1057" s="51"/>
      <c r="H1057" s="51"/>
      <c r="I1057" s="42"/>
      <c r="J1057" s="84"/>
      <c r="U1057" s="85"/>
      <c r="V1057" s="70"/>
      <c r="W1057" s="67"/>
      <c r="X1057" s="67"/>
      <c r="Y1057" s="70"/>
      <c r="Z1057" s="70"/>
      <c r="AA1057" s="78"/>
      <c r="AB1057" s="78"/>
      <c r="AC1057" s="99"/>
      <c r="AD1057" s="80"/>
    </row>
    <row r="1058" spans="1:30" ht="18">
      <c r="A1058" s="81" t="s">
        <v>36</v>
      </c>
      <c r="U1058" s="88"/>
      <c r="V1058" s="67"/>
      <c r="W1058" s="67"/>
      <c r="X1058" s="67"/>
      <c r="Y1058" s="67"/>
      <c r="Z1058" s="67"/>
      <c r="AA1058" s="97"/>
      <c r="AB1058" s="97"/>
      <c r="AC1058" s="67"/>
      <c r="AD1058" s="116"/>
    </row>
    <row r="1059" spans="1:30" ht="32.25" customHeight="1">
      <c r="A1059" s="635" t="s">
        <v>37</v>
      </c>
      <c r="B1059" s="636"/>
      <c r="C1059" s="636"/>
      <c r="D1059" s="636"/>
      <c r="E1059" s="636"/>
      <c r="F1059" s="637"/>
      <c r="G1059" s="724" t="s">
        <v>44</v>
      </c>
      <c r="H1059" s="725"/>
      <c r="I1059" s="735" t="s">
        <v>11</v>
      </c>
      <c r="J1059" s="736"/>
      <c r="U1059" s="86"/>
      <c r="V1059" s="67"/>
      <c r="W1059" s="67"/>
      <c r="X1059" s="67"/>
      <c r="Y1059" s="67"/>
      <c r="Z1059" s="67"/>
      <c r="AA1059" s="108"/>
      <c r="AB1059" s="108"/>
      <c r="AC1059" s="98"/>
      <c r="AD1059" s="117"/>
    </row>
    <row r="1060" spans="1:30" ht="14.25" customHeight="1">
      <c r="A1060" s="679" t="s">
        <v>45</v>
      </c>
      <c r="B1060" s="653"/>
      <c r="C1060" s="653"/>
      <c r="D1060" s="653"/>
      <c r="E1060" s="653"/>
      <c r="F1060" s="680"/>
      <c r="G1060" s="632"/>
      <c r="H1060" s="632"/>
      <c r="I1060" s="668">
        <f>'CONTENIDO GENERAL'!J33</f>
        <v>5040</v>
      </c>
      <c r="J1060" s="668"/>
      <c r="U1060" s="86"/>
      <c r="V1060" s="67"/>
      <c r="W1060" s="67"/>
      <c r="X1060" s="67"/>
      <c r="Y1060" s="67"/>
      <c r="Z1060" s="67"/>
      <c r="AA1060" s="97"/>
      <c r="AB1060" s="97"/>
      <c r="AC1060" s="98"/>
      <c r="AD1060" s="117"/>
    </row>
    <row r="1061" spans="1:30" ht="14.25" customHeight="1">
      <c r="A1061" s="679"/>
      <c r="B1061" s="653"/>
      <c r="C1061" s="653"/>
      <c r="D1061" s="653"/>
      <c r="E1061" s="653"/>
      <c r="F1061" s="680"/>
      <c r="G1061" s="632"/>
      <c r="H1061" s="632"/>
      <c r="I1061" s="668"/>
      <c r="J1061" s="668"/>
      <c r="U1061" s="86"/>
      <c r="V1061" s="67"/>
      <c r="W1061" s="67"/>
      <c r="X1061" s="67"/>
      <c r="Y1061" s="67"/>
      <c r="Z1061" s="67"/>
      <c r="AA1061" s="97"/>
      <c r="AB1061" s="97"/>
      <c r="AC1061" s="98"/>
      <c r="AD1061" s="117"/>
    </row>
    <row r="1062" spans="1:30" ht="14.25" customHeight="1">
      <c r="A1062" s="640"/>
      <c r="B1062" s="641"/>
      <c r="E1062" s="641"/>
      <c r="F1062" s="641"/>
      <c r="G1062" s="632" t="s">
        <v>13</v>
      </c>
      <c r="H1062" s="632"/>
      <c r="I1062" s="668">
        <f>SUM(I1060:J1061)</f>
        <v>5040</v>
      </c>
      <c r="J1062" s="668"/>
      <c r="U1062" s="86"/>
      <c r="V1062" s="67"/>
      <c r="W1062" s="67"/>
      <c r="X1062" s="67"/>
      <c r="Y1062" s="67"/>
      <c r="Z1062" s="67"/>
      <c r="AA1062" s="97"/>
      <c r="AB1062" s="97"/>
      <c r="AC1062" s="98"/>
      <c r="AD1062" s="117"/>
    </row>
    <row r="1063" spans="7:30" ht="6.75" customHeight="1">
      <c r="G1063" s="678"/>
      <c r="H1063" s="678"/>
      <c r="I1063" s="726"/>
      <c r="J1063" s="727"/>
      <c r="U1063" s="86"/>
      <c r="V1063" s="67"/>
      <c r="W1063" s="67"/>
      <c r="X1063" s="67"/>
      <c r="Y1063" s="67"/>
      <c r="Z1063" s="67"/>
      <c r="AA1063" s="97"/>
      <c r="AB1063" s="97"/>
      <c r="AC1063" s="98"/>
      <c r="AD1063" s="117"/>
    </row>
    <row r="1064" spans="1:30" ht="18">
      <c r="A1064" s="81" t="s">
        <v>39</v>
      </c>
      <c r="G1064" s="51"/>
      <c r="H1064" s="51"/>
      <c r="I1064" s="42"/>
      <c r="J1064" s="84"/>
      <c r="U1064" s="88"/>
      <c r="V1064" s="67"/>
      <c r="W1064" s="67"/>
      <c r="X1064" s="67"/>
      <c r="Y1064" s="67"/>
      <c r="Z1064" s="67"/>
      <c r="AA1064" s="78"/>
      <c r="AB1064" s="78"/>
      <c r="AC1064" s="98"/>
      <c r="AD1064" s="117"/>
    </row>
    <row r="1065" spans="1:30" ht="15.75">
      <c r="A1065" s="642" t="s">
        <v>26</v>
      </c>
      <c r="B1065" s="642"/>
      <c r="C1065" s="642"/>
      <c r="D1065" s="642"/>
      <c r="E1065" s="642"/>
      <c r="F1065" s="642"/>
      <c r="G1065" s="642" t="s">
        <v>40</v>
      </c>
      <c r="H1065" s="642"/>
      <c r="I1065" s="656" t="s">
        <v>11</v>
      </c>
      <c r="J1065" s="656"/>
      <c r="U1065" s="86"/>
      <c r="V1065" s="67"/>
      <c r="W1065" s="67"/>
      <c r="X1065" s="67"/>
      <c r="Y1065" s="67"/>
      <c r="Z1065" s="67"/>
      <c r="AA1065" s="97"/>
      <c r="AB1065" s="97"/>
      <c r="AC1065" s="67"/>
      <c r="AD1065" s="116"/>
    </row>
    <row r="1066" spans="1:30" ht="14.25" customHeight="1">
      <c r="A1066" s="648" t="s">
        <v>149</v>
      </c>
      <c r="B1066" s="648"/>
      <c r="C1066" s="648"/>
      <c r="D1066" s="648"/>
      <c r="E1066" s="648"/>
      <c r="F1066" s="692"/>
      <c r="G1066" s="720">
        <f>$G$47</f>
        <v>0.25</v>
      </c>
      <c r="H1066" s="720"/>
      <c r="I1066" s="721">
        <f>(I1062+I1056+I1049+I1039)*G1066</f>
        <v>1323</v>
      </c>
      <c r="J1066" s="721"/>
      <c r="U1066" s="86"/>
      <c r="V1066" s="67"/>
      <c r="W1066" s="67"/>
      <c r="X1066" s="67"/>
      <c r="Y1066" s="67"/>
      <c r="Z1066" s="67"/>
      <c r="AA1066" s="97"/>
      <c r="AB1066" s="97"/>
      <c r="AC1066" s="67"/>
      <c r="AD1066" s="116"/>
    </row>
    <row r="1067" spans="1:30" ht="14.25" customHeight="1">
      <c r="A1067" s="659"/>
      <c r="B1067" s="660"/>
      <c r="C1067" s="660"/>
      <c r="D1067" s="660"/>
      <c r="E1067" s="660"/>
      <c r="F1067" s="660"/>
      <c r="G1067" s="632" t="s">
        <v>13</v>
      </c>
      <c r="H1067" s="632"/>
      <c r="I1067" s="668">
        <f>I1066</f>
        <v>1323</v>
      </c>
      <c r="J1067" s="668"/>
      <c r="U1067" s="86"/>
      <c r="V1067" s="67"/>
      <c r="W1067" s="67"/>
      <c r="X1067" s="67"/>
      <c r="Y1067" s="67"/>
      <c r="Z1067" s="67"/>
      <c r="AA1067" s="97"/>
      <c r="AB1067" s="97"/>
      <c r="AC1067" s="67"/>
      <c r="AD1067" s="116"/>
    </row>
    <row r="1068" spans="1:30" ht="14.25" customHeight="1">
      <c r="A1068" s="659"/>
      <c r="B1068" s="660"/>
      <c r="C1068" s="660"/>
      <c r="D1068" s="660"/>
      <c r="E1068" s="660"/>
      <c r="F1068" s="660"/>
      <c r="G1068" s="665"/>
      <c r="H1068" s="665"/>
      <c r="I1068" s="666"/>
      <c r="J1068" s="667"/>
      <c r="U1068" s="86"/>
      <c r="V1068" s="67"/>
      <c r="W1068" s="67"/>
      <c r="X1068" s="67"/>
      <c r="Y1068" s="67"/>
      <c r="Z1068" s="67"/>
      <c r="AA1068" s="97"/>
      <c r="AB1068" s="97"/>
      <c r="AC1068" s="67"/>
      <c r="AD1068" s="116"/>
    </row>
    <row r="1069" spans="1:30" ht="14.25" customHeight="1">
      <c r="A1069" s="632" t="s">
        <v>150</v>
      </c>
      <c r="B1069" s="632"/>
      <c r="C1069" s="632"/>
      <c r="D1069" s="632"/>
      <c r="E1069" s="632"/>
      <c r="F1069" s="632"/>
      <c r="G1069" s="632"/>
      <c r="H1069" s="632"/>
      <c r="I1069" s="668">
        <f>I1067+I1062+I1056+I1049+I1039</f>
        <v>6615</v>
      </c>
      <c r="J1069" s="668"/>
      <c r="U1069" s="86"/>
      <c r="V1069" s="67"/>
      <c r="W1069" s="67"/>
      <c r="X1069" s="67"/>
      <c r="Y1069" s="67"/>
      <c r="Z1069" s="67"/>
      <c r="AA1069" s="97"/>
      <c r="AB1069" s="97"/>
      <c r="AC1069" s="67"/>
      <c r="AD1069" s="116"/>
    </row>
    <row r="1070" spans="1:30" ht="20.25">
      <c r="A1070" s="710" t="s">
        <v>16</v>
      </c>
      <c r="B1070" s="711"/>
      <c r="C1070" s="711"/>
      <c r="D1070" s="711"/>
      <c r="E1070" s="711"/>
      <c r="F1070" s="711"/>
      <c r="G1070" s="711"/>
      <c r="H1070" s="711"/>
      <c r="I1070" s="711"/>
      <c r="J1070" s="718"/>
      <c r="U1070" s="114"/>
      <c r="V1070" s="100"/>
      <c r="W1070" s="100"/>
      <c r="X1070" s="100"/>
      <c r="Y1070" s="100"/>
      <c r="Z1070" s="100"/>
      <c r="AA1070" s="104"/>
      <c r="AB1070" s="104"/>
      <c r="AC1070" s="100"/>
      <c r="AD1070" s="115"/>
    </row>
    <row r="1071" spans="1:30" s="6" customFormat="1" ht="8.25" customHeight="1">
      <c r="A1071" s="75"/>
      <c r="B1071" s="11"/>
      <c r="C1071" s="11"/>
      <c r="D1071" s="11"/>
      <c r="E1071" s="11"/>
      <c r="F1071" s="11"/>
      <c r="G1071" s="11"/>
      <c r="H1071" s="11"/>
      <c r="I1071" s="72"/>
      <c r="J1071" s="89"/>
      <c r="U1071" s="62"/>
      <c r="V1071" s="68"/>
      <c r="W1071" s="68"/>
      <c r="X1071" s="68"/>
      <c r="Y1071" s="68"/>
      <c r="Z1071" s="68"/>
      <c r="AA1071" s="105"/>
      <c r="AB1071" s="105"/>
      <c r="AC1071" s="68"/>
      <c r="AD1071" s="63"/>
    </row>
    <row r="1072" spans="1:30" ht="14.25" customHeight="1">
      <c r="A1072" s="691" t="s">
        <v>4</v>
      </c>
      <c r="B1072" s="691"/>
      <c r="C1072" s="632" t="str">
        <f>$C$3</f>
        <v>READECUACIÓN SEDE SERVICIOS GENERALES</v>
      </c>
      <c r="D1072" s="632"/>
      <c r="E1072" s="632"/>
      <c r="F1072" s="632"/>
      <c r="G1072" s="632"/>
      <c r="H1072" s="632"/>
      <c r="I1072" s="632"/>
      <c r="J1072" s="632"/>
      <c r="U1072" s="86"/>
      <c r="V1072" s="67"/>
      <c r="W1072" s="67"/>
      <c r="X1072" s="67"/>
      <c r="Y1072" s="67"/>
      <c r="Z1072" s="67"/>
      <c r="AA1072" s="97"/>
      <c r="AB1072" s="97"/>
      <c r="AC1072" s="67"/>
      <c r="AD1072" s="116"/>
    </row>
    <row r="1073" spans="1:30" ht="14.25" customHeight="1">
      <c r="A1073" s="691" t="s">
        <v>5</v>
      </c>
      <c r="B1073" s="691"/>
      <c r="C1073" s="632" t="str">
        <f>$C$4</f>
        <v>UNIVERSIDAD DEL CAUCA -SERVICIOS GENERALES</v>
      </c>
      <c r="D1073" s="632"/>
      <c r="E1073" s="632"/>
      <c r="F1073" s="632"/>
      <c r="G1073" s="632"/>
      <c r="H1073" s="632"/>
      <c r="I1073" s="632"/>
      <c r="J1073" s="632"/>
      <c r="U1073" s="86"/>
      <c r="V1073" s="67"/>
      <c r="W1073" s="67"/>
      <c r="X1073" s="67"/>
      <c r="Y1073" s="67"/>
      <c r="Z1073" s="67"/>
      <c r="AA1073" s="97"/>
      <c r="AB1073" s="97"/>
      <c r="AC1073" s="67"/>
      <c r="AD1073" s="116"/>
    </row>
    <row r="1074" spans="1:30" ht="14.25" customHeight="1">
      <c r="A1074" s="691" t="s">
        <v>17</v>
      </c>
      <c r="B1074" s="691"/>
      <c r="C1074" s="632" t="str">
        <f>$C$5</f>
        <v>UNIVERSIDAD DEL CAUCA</v>
      </c>
      <c r="D1074" s="632"/>
      <c r="E1074" s="632"/>
      <c r="F1074" s="632"/>
      <c r="G1074" s="632"/>
      <c r="H1074" s="632"/>
      <c r="I1074" s="632"/>
      <c r="J1074" s="632"/>
      <c r="U1074" s="86"/>
      <c r="V1074" s="67"/>
      <c r="W1074" s="67"/>
      <c r="X1074" s="67"/>
      <c r="Y1074" s="67"/>
      <c r="Z1074" s="67"/>
      <c r="AA1074" s="97"/>
      <c r="AB1074" s="97"/>
      <c r="AC1074" s="67"/>
      <c r="AD1074" s="116"/>
    </row>
    <row r="1075" spans="1:30" ht="14.25" customHeight="1">
      <c r="A1075" s="677" t="s">
        <v>18</v>
      </c>
      <c r="B1075" s="651"/>
      <c r="C1075" s="679" t="str">
        <f>$C$6</f>
        <v>ING. JOHN JAIRO LEDEZMA SOLANO</v>
      </c>
      <c r="D1075" s="653"/>
      <c r="E1075" s="653"/>
      <c r="F1075" s="653"/>
      <c r="G1075" s="653"/>
      <c r="H1075" s="653"/>
      <c r="I1075" s="653"/>
      <c r="J1075" s="680"/>
      <c r="U1075" s="86"/>
      <c r="V1075" s="67"/>
      <c r="W1075" s="67"/>
      <c r="X1075" s="67"/>
      <c r="Y1075" s="67"/>
      <c r="Z1075" s="67"/>
      <c r="AA1075" s="97"/>
      <c r="AB1075" s="97"/>
      <c r="AC1075" s="67"/>
      <c r="AD1075" s="116"/>
    </row>
    <row r="1076" spans="1:30" ht="14.25" customHeight="1">
      <c r="A1076" s="691" t="s">
        <v>6</v>
      </c>
      <c r="B1076" s="691"/>
      <c r="C1076" s="713" t="str">
        <f>$C$7</f>
        <v>FEBRERO DE 2011</v>
      </c>
      <c r="D1076" s="714"/>
      <c r="E1076" s="714"/>
      <c r="F1076" s="712" t="str">
        <f>$F$7</f>
        <v>MP 19202-128892 CAU</v>
      </c>
      <c r="G1076" s="712"/>
      <c r="H1076" s="712"/>
      <c r="I1076" s="712"/>
      <c r="J1076" s="712"/>
      <c r="U1076" s="86"/>
      <c r="V1076" s="67"/>
      <c r="W1076" s="67"/>
      <c r="X1076" s="67"/>
      <c r="Y1076" s="67"/>
      <c r="Z1076" s="67"/>
      <c r="AA1076" s="97"/>
      <c r="AB1076" s="97"/>
      <c r="AC1076" s="67"/>
      <c r="AD1076" s="116"/>
    </row>
    <row r="1077" spans="2:30" ht="4.5" customHeight="1">
      <c r="B1077" s="77"/>
      <c r="C1077" s="77"/>
      <c r="D1077" s="77"/>
      <c r="E1077" s="77"/>
      <c r="F1077" s="77"/>
      <c r="G1077" s="77"/>
      <c r="U1077" s="86"/>
      <c r="V1077" s="69"/>
      <c r="W1077" s="69"/>
      <c r="X1077" s="69"/>
      <c r="Y1077" s="69"/>
      <c r="Z1077" s="69"/>
      <c r="AA1077" s="107"/>
      <c r="AB1077" s="97"/>
      <c r="AC1077" s="67"/>
      <c r="AD1077" s="116"/>
    </row>
    <row r="1078" spans="1:30" ht="14.25" customHeight="1">
      <c r="A1078" s="5" t="s">
        <v>9</v>
      </c>
      <c r="B1078" s="722" t="s">
        <v>8</v>
      </c>
      <c r="C1078" s="632" t="str">
        <f>'CONTENIDO GENERAL'!$B$11</f>
        <v>PRELIMINARES</v>
      </c>
      <c r="D1078" s="632"/>
      <c r="E1078" s="632"/>
      <c r="F1078" s="722" t="s">
        <v>10</v>
      </c>
      <c r="G1078" s="722" t="str">
        <f>'CONTENIDO GENERAL'!C34</f>
        <v>UND</v>
      </c>
      <c r="H1078" s="705" t="s">
        <v>24</v>
      </c>
      <c r="I1078" s="678"/>
      <c r="J1078" s="706"/>
      <c r="U1078" s="86"/>
      <c r="V1078" s="67"/>
      <c r="W1078" s="67"/>
      <c r="X1078" s="67"/>
      <c r="Y1078" s="67"/>
      <c r="Z1078" s="67"/>
      <c r="AA1078" s="97"/>
      <c r="AB1078" s="97"/>
      <c r="AC1078" s="67"/>
      <c r="AD1078" s="116"/>
    </row>
    <row r="1079" spans="1:30" ht="14.25" customHeight="1">
      <c r="A1079" s="64">
        <f>'CONTENIDO GENERAL'!$A$11</f>
        <v>1</v>
      </c>
      <c r="B1079" s="723"/>
      <c r="C1079" s="632"/>
      <c r="D1079" s="632"/>
      <c r="E1079" s="632"/>
      <c r="F1079" s="723"/>
      <c r="G1079" s="723"/>
      <c r="H1079" s="1"/>
      <c r="I1079" s="73" t="s">
        <v>25</v>
      </c>
      <c r="J1079" s="74"/>
      <c r="U1079" s="87"/>
      <c r="V1079" s="67"/>
      <c r="W1079" s="67"/>
      <c r="X1079" s="67"/>
      <c r="Y1079" s="67"/>
      <c r="Z1079" s="67"/>
      <c r="AA1079" s="97"/>
      <c r="AB1079" s="78"/>
      <c r="AC1079" s="70"/>
      <c r="AD1079" s="61"/>
    </row>
    <row r="1080" spans="1:30" ht="14.25" customHeight="1">
      <c r="A1080" s="5" t="s">
        <v>9</v>
      </c>
      <c r="B1080" s="722" t="s">
        <v>7</v>
      </c>
      <c r="C1080" s="748" t="str">
        <f>'CONTENIDO GENERAL'!B34</f>
        <v>DESMONTE DE SANITARIO</v>
      </c>
      <c r="D1080" s="749"/>
      <c r="E1080" s="750"/>
      <c r="F1080" s="679" t="s">
        <v>23</v>
      </c>
      <c r="G1080" s="680"/>
      <c r="H1080" s="705"/>
      <c r="I1080" s="678"/>
      <c r="J1080" s="706"/>
      <c r="U1080" s="86"/>
      <c r="V1080" s="67"/>
      <c r="W1080" s="67"/>
      <c r="X1080" s="67"/>
      <c r="Y1080" s="67"/>
      <c r="Z1080" s="67"/>
      <c r="AA1080" s="97"/>
      <c r="AB1080" s="97"/>
      <c r="AC1080" s="67"/>
      <c r="AD1080" s="116"/>
    </row>
    <row r="1081" spans="1:30" ht="14.25" customHeight="1">
      <c r="A1081" s="65">
        <f>'CONTENIDO GENERAL'!A34</f>
        <v>1.2300000000000002</v>
      </c>
      <c r="B1081" s="723"/>
      <c r="C1081" s="751"/>
      <c r="D1081" s="752"/>
      <c r="E1081" s="753"/>
      <c r="F1081" s="707"/>
      <c r="G1081" s="708"/>
      <c r="H1081" s="708"/>
      <c r="I1081" s="708"/>
      <c r="J1081" s="709"/>
      <c r="U1081" s="87"/>
      <c r="V1081" s="67"/>
      <c r="W1081" s="67"/>
      <c r="X1081" s="67"/>
      <c r="Y1081" s="67"/>
      <c r="Z1081" s="67"/>
      <c r="AA1081" s="97"/>
      <c r="AB1081" s="97"/>
      <c r="AC1081" s="67"/>
      <c r="AD1081" s="116"/>
    </row>
    <row r="1082" spans="21:30" ht="3.75" customHeight="1">
      <c r="U1082" s="86"/>
      <c r="V1082" s="67"/>
      <c r="W1082" s="67"/>
      <c r="X1082" s="67"/>
      <c r="Y1082" s="67"/>
      <c r="Z1082" s="67"/>
      <c r="AA1082" s="97"/>
      <c r="AB1082" s="97"/>
      <c r="AC1082" s="67"/>
      <c r="AD1082" s="116"/>
    </row>
    <row r="1083" spans="1:30" ht="18">
      <c r="A1083" s="737" t="s">
        <v>28</v>
      </c>
      <c r="B1083" s="738"/>
      <c r="U1083" s="88"/>
      <c r="V1083" s="71"/>
      <c r="W1083" s="67"/>
      <c r="X1083" s="67"/>
      <c r="Y1083" s="67"/>
      <c r="Z1083" s="67"/>
      <c r="AA1083" s="97"/>
      <c r="AB1083" s="97"/>
      <c r="AC1083" s="67"/>
      <c r="AD1083" s="116"/>
    </row>
    <row r="1084" spans="1:30" ht="33" customHeight="1">
      <c r="A1084" s="643" t="s">
        <v>26</v>
      </c>
      <c r="B1084" s="643"/>
      <c r="C1084" s="643"/>
      <c r="D1084" s="52" t="s">
        <v>29</v>
      </c>
      <c r="E1084" s="724" t="s">
        <v>14</v>
      </c>
      <c r="F1084" s="725"/>
      <c r="G1084" s="724" t="s">
        <v>12</v>
      </c>
      <c r="H1084" s="725"/>
      <c r="I1084" s="635" t="s">
        <v>11</v>
      </c>
      <c r="J1084" s="637"/>
      <c r="U1084" s="86"/>
      <c r="V1084" s="67"/>
      <c r="W1084" s="67"/>
      <c r="X1084" s="70"/>
      <c r="Y1084" s="101"/>
      <c r="Z1084" s="101"/>
      <c r="AA1084" s="108"/>
      <c r="AB1084" s="108"/>
      <c r="AC1084" s="67"/>
      <c r="AD1084" s="116"/>
    </row>
    <row r="1085" spans="1:30" ht="14.25" customHeight="1">
      <c r="A1085" s="692" t="s">
        <v>81</v>
      </c>
      <c r="B1085" s="696"/>
      <c r="C1085" s="693"/>
      <c r="D1085" s="53" t="s">
        <v>43</v>
      </c>
      <c r="E1085" s="654"/>
      <c r="F1085" s="655"/>
      <c r="G1085" s="654"/>
      <c r="H1085" s="655"/>
      <c r="I1085" s="646">
        <f>I1110*0.05</f>
        <v>1350</v>
      </c>
      <c r="J1085" s="647"/>
      <c r="U1085" s="86"/>
      <c r="V1085" s="67"/>
      <c r="W1085" s="67"/>
      <c r="X1085" s="66"/>
      <c r="Y1085" s="101"/>
      <c r="Z1085" s="101"/>
      <c r="AA1085" s="108"/>
      <c r="AB1085" s="108"/>
      <c r="AC1085" s="67"/>
      <c r="AD1085" s="116"/>
    </row>
    <row r="1086" spans="1:30" ht="14.25" customHeight="1">
      <c r="A1086" s="648"/>
      <c r="B1086" s="648"/>
      <c r="C1086" s="648"/>
      <c r="D1086" s="8"/>
      <c r="E1086" s="692"/>
      <c r="F1086" s="693"/>
      <c r="G1086" s="648"/>
      <c r="H1086" s="648"/>
      <c r="I1086" s="646"/>
      <c r="J1086" s="756"/>
      <c r="U1086" s="86"/>
      <c r="V1086" s="67"/>
      <c r="W1086" s="67"/>
      <c r="X1086" s="67"/>
      <c r="Y1086" s="67"/>
      <c r="Z1086" s="67"/>
      <c r="AA1086" s="97"/>
      <c r="AB1086" s="97"/>
      <c r="AC1086" s="98"/>
      <c r="AD1086" s="117"/>
    </row>
    <row r="1087" spans="7:30" ht="14.25" customHeight="1">
      <c r="G1087" s="632" t="s">
        <v>13</v>
      </c>
      <c r="H1087" s="632"/>
      <c r="I1087" s="688">
        <f>SUM(I1085:J1086)</f>
        <v>1350</v>
      </c>
      <c r="J1087" s="689"/>
      <c r="U1087" s="86"/>
      <c r="V1087" s="67"/>
      <c r="W1087" s="67"/>
      <c r="X1087" s="67"/>
      <c r="Y1087" s="67"/>
      <c r="Z1087" s="67"/>
      <c r="AA1087" s="97"/>
      <c r="AB1087" s="97"/>
      <c r="AC1087" s="98"/>
      <c r="AD1087" s="117"/>
    </row>
    <row r="1088" spans="21:30" ht="6" customHeight="1">
      <c r="U1088" s="86"/>
      <c r="V1088" s="67"/>
      <c r="W1088" s="67"/>
      <c r="X1088" s="67"/>
      <c r="Y1088" s="67"/>
      <c r="Z1088" s="67"/>
      <c r="AA1088" s="97"/>
      <c r="AB1088" s="97"/>
      <c r="AC1088" s="67"/>
      <c r="AD1088" s="116"/>
    </row>
    <row r="1089" spans="1:30" ht="15.75" customHeight="1">
      <c r="A1089" s="81" t="s">
        <v>30</v>
      </c>
      <c r="U1089" s="88"/>
      <c r="V1089" s="67"/>
      <c r="W1089" s="67"/>
      <c r="X1089" s="67"/>
      <c r="Y1089" s="67"/>
      <c r="Z1089" s="67"/>
      <c r="AA1089" s="97"/>
      <c r="AB1089" s="97"/>
      <c r="AC1089" s="67"/>
      <c r="AD1089" s="116"/>
    </row>
    <row r="1090" spans="1:30" ht="15.75" customHeight="1">
      <c r="A1090" s="635" t="s">
        <v>26</v>
      </c>
      <c r="B1090" s="636"/>
      <c r="C1090" s="637"/>
      <c r="D1090" s="724" t="s">
        <v>2</v>
      </c>
      <c r="E1090" s="725"/>
      <c r="F1090" s="3" t="s">
        <v>0</v>
      </c>
      <c r="G1090" s="724" t="s">
        <v>15</v>
      </c>
      <c r="H1090" s="725"/>
      <c r="I1090" s="754" t="s">
        <v>11</v>
      </c>
      <c r="J1090" s="755"/>
      <c r="U1090" s="86"/>
      <c r="V1090" s="67"/>
      <c r="W1090" s="67"/>
      <c r="X1090" s="101"/>
      <c r="Y1090" s="101"/>
      <c r="Z1090" s="66"/>
      <c r="AA1090" s="108"/>
      <c r="AB1090" s="108"/>
      <c r="AC1090" s="67"/>
      <c r="AD1090" s="116"/>
    </row>
    <row r="1091" spans="1:30" ht="14.25" customHeight="1">
      <c r="A1091" s="632"/>
      <c r="B1091" s="632"/>
      <c r="C1091" s="632"/>
      <c r="D1091" s="679"/>
      <c r="E1091" s="653"/>
      <c r="F1091" s="50"/>
      <c r="G1091" s="632"/>
      <c r="H1091" s="632"/>
      <c r="I1091" s="688"/>
      <c r="J1091" s="689"/>
      <c r="U1091" s="86"/>
      <c r="V1091" s="67"/>
      <c r="W1091" s="67"/>
      <c r="X1091" s="67"/>
      <c r="Y1091" s="67"/>
      <c r="Z1091" s="70"/>
      <c r="AA1091" s="97"/>
      <c r="AB1091" s="97"/>
      <c r="AC1091" s="98"/>
      <c r="AD1091" s="117"/>
    </row>
    <row r="1092" spans="1:30" ht="14.25" customHeight="1">
      <c r="A1092" s="632"/>
      <c r="B1092" s="632"/>
      <c r="C1092" s="632"/>
      <c r="D1092" s="679"/>
      <c r="E1092" s="653"/>
      <c r="F1092" s="50"/>
      <c r="G1092" s="632"/>
      <c r="H1092" s="632"/>
      <c r="I1092" s="688"/>
      <c r="J1092" s="689"/>
      <c r="U1092" s="86"/>
      <c r="V1092" s="67"/>
      <c r="W1092" s="67"/>
      <c r="X1092" s="67"/>
      <c r="Y1092" s="67"/>
      <c r="Z1092" s="70"/>
      <c r="AA1092" s="97"/>
      <c r="AB1092" s="97"/>
      <c r="AC1092" s="98"/>
      <c r="AD1092" s="117"/>
    </row>
    <row r="1093" spans="1:30" ht="14.25" customHeight="1">
      <c r="A1093" s="632"/>
      <c r="B1093" s="632"/>
      <c r="C1093" s="632"/>
      <c r="D1093" s="679"/>
      <c r="E1093" s="653"/>
      <c r="F1093" s="50"/>
      <c r="G1093" s="632"/>
      <c r="H1093" s="632"/>
      <c r="I1093" s="688"/>
      <c r="J1093" s="689"/>
      <c r="U1093" s="86"/>
      <c r="V1093" s="67"/>
      <c r="W1093" s="67"/>
      <c r="X1093" s="67"/>
      <c r="Y1093" s="67"/>
      <c r="Z1093" s="70"/>
      <c r="AA1093" s="97"/>
      <c r="AB1093" s="97"/>
      <c r="AC1093" s="98"/>
      <c r="AD1093" s="117"/>
    </row>
    <row r="1094" spans="1:30" ht="14.25" customHeight="1">
      <c r="A1094" s="632"/>
      <c r="B1094" s="632"/>
      <c r="C1094" s="632"/>
      <c r="D1094" s="679"/>
      <c r="E1094" s="653"/>
      <c r="F1094" s="50"/>
      <c r="G1094" s="632"/>
      <c r="H1094" s="632"/>
      <c r="I1094" s="688"/>
      <c r="J1094" s="689"/>
      <c r="U1094" s="86"/>
      <c r="V1094" s="67"/>
      <c r="W1094" s="67"/>
      <c r="X1094" s="67"/>
      <c r="Y1094" s="67"/>
      <c r="Z1094" s="70"/>
      <c r="AA1094" s="97"/>
      <c r="AB1094" s="97"/>
      <c r="AC1094" s="98"/>
      <c r="AD1094" s="117"/>
    </row>
    <row r="1095" spans="1:30" ht="14.25" customHeight="1">
      <c r="A1095" s="632"/>
      <c r="B1095" s="632"/>
      <c r="C1095" s="632"/>
      <c r="D1095" s="679"/>
      <c r="E1095" s="653"/>
      <c r="F1095" s="50"/>
      <c r="G1095" s="632"/>
      <c r="H1095" s="632"/>
      <c r="I1095" s="688"/>
      <c r="J1095" s="689"/>
      <c r="U1095" s="86"/>
      <c r="V1095" s="67"/>
      <c r="W1095" s="67"/>
      <c r="X1095" s="67"/>
      <c r="Y1095" s="67"/>
      <c r="Z1095" s="70"/>
      <c r="AA1095" s="97"/>
      <c r="AB1095" s="97"/>
      <c r="AC1095" s="98"/>
      <c r="AD1095" s="117"/>
    </row>
    <row r="1096" spans="1:30" ht="14.25" customHeight="1">
      <c r="A1096" s="632"/>
      <c r="B1096" s="632"/>
      <c r="C1096" s="632"/>
      <c r="D1096" s="679"/>
      <c r="E1096" s="653"/>
      <c r="F1096" s="50"/>
      <c r="G1096" s="632"/>
      <c r="H1096" s="632"/>
      <c r="I1096" s="688"/>
      <c r="J1096" s="689"/>
      <c r="U1096" s="86"/>
      <c r="V1096" s="67"/>
      <c r="W1096" s="67"/>
      <c r="X1096" s="67"/>
      <c r="Y1096" s="67"/>
      <c r="Z1096" s="70"/>
      <c r="AA1096" s="97"/>
      <c r="AB1096" s="97"/>
      <c r="AC1096" s="98"/>
      <c r="AD1096" s="117"/>
    </row>
    <row r="1097" spans="7:30" ht="14.25" customHeight="1">
      <c r="G1097" s="632" t="s">
        <v>13</v>
      </c>
      <c r="H1097" s="632"/>
      <c r="I1097" s="688">
        <f>SUM(I1091:J1096)</f>
        <v>0</v>
      </c>
      <c r="J1097" s="689"/>
      <c r="U1097" s="86"/>
      <c r="V1097" s="67"/>
      <c r="W1097" s="67"/>
      <c r="X1097" s="67"/>
      <c r="Y1097" s="67"/>
      <c r="Z1097" s="67"/>
      <c r="AA1097" s="97"/>
      <c r="AB1097" s="97"/>
      <c r="AC1097" s="98"/>
      <c r="AD1097" s="117"/>
    </row>
    <row r="1098" spans="7:30" ht="5.25" customHeight="1">
      <c r="G1098" s="51"/>
      <c r="H1098" s="51"/>
      <c r="I1098" s="42"/>
      <c r="J1098" s="84"/>
      <c r="U1098" s="86"/>
      <c r="V1098" s="67"/>
      <c r="W1098" s="67"/>
      <c r="X1098" s="67"/>
      <c r="Y1098" s="67"/>
      <c r="Z1098" s="67"/>
      <c r="AA1098" s="78"/>
      <c r="AB1098" s="78"/>
      <c r="AC1098" s="98"/>
      <c r="AD1098" s="117"/>
    </row>
    <row r="1099" spans="1:30" ht="18">
      <c r="A1099" s="81" t="s">
        <v>31</v>
      </c>
      <c r="B1099" s="82"/>
      <c r="G1099" s="51"/>
      <c r="H1099" s="51"/>
      <c r="I1099" s="42"/>
      <c r="J1099" s="84"/>
      <c r="U1099" s="88"/>
      <c r="V1099" s="71"/>
      <c r="W1099" s="67"/>
      <c r="X1099" s="67"/>
      <c r="Y1099" s="67"/>
      <c r="Z1099" s="67"/>
      <c r="AA1099" s="78"/>
      <c r="AB1099" s="78"/>
      <c r="AC1099" s="98"/>
      <c r="AD1099" s="117"/>
    </row>
    <row r="1100" spans="1:30" ht="14.25" customHeight="1">
      <c r="A1100" s="643" t="s">
        <v>27</v>
      </c>
      <c r="B1100" s="643"/>
      <c r="C1100" s="52" t="s">
        <v>32</v>
      </c>
      <c r="D1100" s="52" t="s">
        <v>33</v>
      </c>
      <c r="E1100" s="643" t="s">
        <v>34</v>
      </c>
      <c r="F1100" s="643"/>
      <c r="G1100" s="643" t="s">
        <v>35</v>
      </c>
      <c r="H1100" s="643"/>
      <c r="I1100" s="676" t="s">
        <v>11</v>
      </c>
      <c r="J1100" s="676"/>
      <c r="U1100" s="86"/>
      <c r="V1100" s="67"/>
      <c r="W1100" s="70"/>
      <c r="X1100" s="70"/>
      <c r="Y1100" s="67"/>
      <c r="Z1100" s="67"/>
      <c r="AA1100" s="97"/>
      <c r="AB1100" s="97"/>
      <c r="AC1100" s="98"/>
      <c r="AD1100" s="117"/>
    </row>
    <row r="1101" spans="1:30" ht="14.25" customHeight="1">
      <c r="A1101" s="632"/>
      <c r="B1101" s="632"/>
      <c r="C1101" s="5"/>
      <c r="D1101" s="5"/>
      <c r="E1101" s="632"/>
      <c r="F1101" s="632"/>
      <c r="G1101" s="632"/>
      <c r="H1101" s="632"/>
      <c r="I1101" s="668"/>
      <c r="J1101" s="668"/>
      <c r="U1101" s="86"/>
      <c r="V1101" s="67"/>
      <c r="W1101" s="67"/>
      <c r="X1101" s="67"/>
      <c r="Y1101" s="67"/>
      <c r="Z1101" s="67"/>
      <c r="AA1101" s="97"/>
      <c r="AB1101" s="97"/>
      <c r="AC1101" s="98"/>
      <c r="AD1101" s="117"/>
    </row>
    <row r="1102" spans="1:30" ht="14.25" customHeight="1">
      <c r="A1102" s="632"/>
      <c r="B1102" s="632"/>
      <c r="C1102" s="5"/>
      <c r="D1102" s="5"/>
      <c r="E1102" s="632"/>
      <c r="F1102" s="632"/>
      <c r="G1102" s="632"/>
      <c r="H1102" s="632"/>
      <c r="I1102" s="668"/>
      <c r="J1102" s="668"/>
      <c r="U1102" s="86"/>
      <c r="V1102" s="67"/>
      <c r="W1102" s="67"/>
      <c r="X1102" s="67"/>
      <c r="Y1102" s="67"/>
      <c r="Z1102" s="67"/>
      <c r="AA1102" s="97"/>
      <c r="AB1102" s="97"/>
      <c r="AC1102" s="98"/>
      <c r="AD1102" s="117"/>
    </row>
    <row r="1103" spans="1:30" ht="14.25" customHeight="1">
      <c r="A1103" s="632"/>
      <c r="B1103" s="632"/>
      <c r="C1103" s="5"/>
      <c r="D1103" s="5"/>
      <c r="E1103" s="632"/>
      <c r="F1103" s="632"/>
      <c r="G1103" s="632"/>
      <c r="H1103" s="632"/>
      <c r="I1103" s="668"/>
      <c r="J1103" s="668"/>
      <c r="U1103" s="86"/>
      <c r="V1103" s="67"/>
      <c r="W1103" s="67"/>
      <c r="X1103" s="67"/>
      <c r="Y1103" s="67"/>
      <c r="Z1103" s="67"/>
      <c r="AA1103" s="97"/>
      <c r="AB1103" s="97"/>
      <c r="AC1103" s="98"/>
      <c r="AD1103" s="117"/>
    </row>
    <row r="1104" spans="1:30" ht="14.25" customHeight="1">
      <c r="A1104" s="83"/>
      <c r="B1104" s="51"/>
      <c r="E1104" s="51"/>
      <c r="F1104" s="51"/>
      <c r="G1104" s="632" t="s">
        <v>13</v>
      </c>
      <c r="H1104" s="632"/>
      <c r="I1104" s="668">
        <f>SUM(I1101:J1103)</f>
        <v>0</v>
      </c>
      <c r="J1104" s="668"/>
      <c r="U1104" s="85"/>
      <c r="V1104" s="70"/>
      <c r="W1104" s="67"/>
      <c r="X1104" s="67"/>
      <c r="Y1104" s="70"/>
      <c r="Z1104" s="70"/>
      <c r="AA1104" s="97"/>
      <c r="AB1104" s="97"/>
      <c r="AC1104" s="98"/>
      <c r="AD1104" s="117"/>
    </row>
    <row r="1105" spans="1:30" ht="6.75" customHeight="1">
      <c r="A1105" s="83"/>
      <c r="B1105" s="51"/>
      <c r="E1105" s="51"/>
      <c r="F1105" s="51"/>
      <c r="G1105" s="51"/>
      <c r="H1105" s="51"/>
      <c r="I1105" s="42"/>
      <c r="J1105" s="84"/>
      <c r="U1105" s="85"/>
      <c r="V1105" s="70"/>
      <c r="W1105" s="67"/>
      <c r="X1105" s="67"/>
      <c r="Y1105" s="70"/>
      <c r="Z1105" s="70"/>
      <c r="AA1105" s="78"/>
      <c r="AB1105" s="78"/>
      <c r="AC1105" s="99"/>
      <c r="AD1105" s="80"/>
    </row>
    <row r="1106" spans="1:30" ht="18">
      <c r="A1106" s="81" t="s">
        <v>36</v>
      </c>
      <c r="U1106" s="88"/>
      <c r="V1106" s="67"/>
      <c r="W1106" s="67"/>
      <c r="X1106" s="67"/>
      <c r="Y1106" s="67"/>
      <c r="Z1106" s="67"/>
      <c r="AA1106" s="97"/>
      <c r="AB1106" s="97"/>
      <c r="AC1106" s="67"/>
      <c r="AD1106" s="116"/>
    </row>
    <row r="1107" spans="1:30" ht="32.25" customHeight="1">
      <c r="A1107" s="635" t="s">
        <v>37</v>
      </c>
      <c r="B1107" s="636"/>
      <c r="C1107" s="636"/>
      <c r="D1107" s="636"/>
      <c r="E1107" s="636"/>
      <c r="F1107" s="637"/>
      <c r="G1107" s="724" t="s">
        <v>44</v>
      </c>
      <c r="H1107" s="725"/>
      <c r="I1107" s="735" t="s">
        <v>11</v>
      </c>
      <c r="J1107" s="736"/>
      <c r="U1107" s="86"/>
      <c r="V1107" s="67"/>
      <c r="W1107" s="67"/>
      <c r="X1107" s="67"/>
      <c r="Y1107" s="67"/>
      <c r="Z1107" s="67"/>
      <c r="AA1107" s="108"/>
      <c r="AB1107" s="108"/>
      <c r="AC1107" s="98"/>
      <c r="AD1107" s="117"/>
    </row>
    <row r="1108" spans="1:30" ht="14.25" customHeight="1">
      <c r="A1108" s="679" t="s">
        <v>45</v>
      </c>
      <c r="B1108" s="653"/>
      <c r="C1108" s="653"/>
      <c r="D1108" s="653"/>
      <c r="E1108" s="653"/>
      <c r="F1108" s="680"/>
      <c r="G1108" s="632"/>
      <c r="H1108" s="632"/>
      <c r="I1108" s="668">
        <f>'CONTENIDO GENERAL'!J34</f>
        <v>27000</v>
      </c>
      <c r="J1108" s="668"/>
      <c r="U1108" s="86"/>
      <c r="V1108" s="67"/>
      <c r="W1108" s="67"/>
      <c r="X1108" s="67"/>
      <c r="Y1108" s="67"/>
      <c r="Z1108" s="67"/>
      <c r="AA1108" s="97"/>
      <c r="AB1108" s="97"/>
      <c r="AC1108" s="98"/>
      <c r="AD1108" s="117"/>
    </row>
    <row r="1109" spans="1:30" ht="14.25" customHeight="1">
      <c r="A1109" s="679"/>
      <c r="B1109" s="653"/>
      <c r="C1109" s="653"/>
      <c r="D1109" s="653"/>
      <c r="E1109" s="653"/>
      <c r="F1109" s="680"/>
      <c r="G1109" s="632"/>
      <c r="H1109" s="632"/>
      <c r="I1109" s="668"/>
      <c r="J1109" s="668"/>
      <c r="U1109" s="86"/>
      <c r="V1109" s="67"/>
      <c r="W1109" s="67"/>
      <c r="X1109" s="67"/>
      <c r="Y1109" s="67"/>
      <c r="Z1109" s="67"/>
      <c r="AA1109" s="97"/>
      <c r="AB1109" s="97"/>
      <c r="AC1109" s="98"/>
      <c r="AD1109" s="117"/>
    </row>
    <row r="1110" spans="1:30" ht="14.25" customHeight="1">
      <c r="A1110" s="640"/>
      <c r="B1110" s="641"/>
      <c r="E1110" s="641"/>
      <c r="F1110" s="641"/>
      <c r="G1110" s="632" t="s">
        <v>13</v>
      </c>
      <c r="H1110" s="632"/>
      <c r="I1110" s="668">
        <f>SUM(I1108:J1109)</f>
        <v>27000</v>
      </c>
      <c r="J1110" s="668"/>
      <c r="U1110" s="86"/>
      <c r="V1110" s="67"/>
      <c r="W1110" s="67"/>
      <c r="X1110" s="67"/>
      <c r="Y1110" s="67"/>
      <c r="Z1110" s="67"/>
      <c r="AA1110" s="97"/>
      <c r="AB1110" s="97"/>
      <c r="AC1110" s="98"/>
      <c r="AD1110" s="117"/>
    </row>
    <row r="1111" spans="7:30" ht="6.75" customHeight="1">
      <c r="G1111" s="678"/>
      <c r="H1111" s="678"/>
      <c r="I1111" s="726"/>
      <c r="J1111" s="727"/>
      <c r="U1111" s="86"/>
      <c r="V1111" s="67"/>
      <c r="W1111" s="67"/>
      <c r="X1111" s="67"/>
      <c r="Y1111" s="67"/>
      <c r="Z1111" s="67"/>
      <c r="AA1111" s="97"/>
      <c r="AB1111" s="97"/>
      <c r="AC1111" s="98"/>
      <c r="AD1111" s="117"/>
    </row>
    <row r="1112" spans="1:30" ht="18">
      <c r="A1112" s="81" t="s">
        <v>39</v>
      </c>
      <c r="G1112" s="51"/>
      <c r="H1112" s="51"/>
      <c r="I1112" s="42"/>
      <c r="J1112" s="84"/>
      <c r="U1112" s="88"/>
      <c r="V1112" s="67"/>
      <c r="W1112" s="67"/>
      <c r="X1112" s="67"/>
      <c r="Y1112" s="67"/>
      <c r="Z1112" s="67"/>
      <c r="AA1112" s="78"/>
      <c r="AB1112" s="78"/>
      <c r="AC1112" s="98"/>
      <c r="AD1112" s="117"/>
    </row>
    <row r="1113" spans="1:30" ht="15.75">
      <c r="A1113" s="642" t="s">
        <v>26</v>
      </c>
      <c r="B1113" s="642"/>
      <c r="C1113" s="642"/>
      <c r="D1113" s="642"/>
      <c r="E1113" s="642"/>
      <c r="F1113" s="642"/>
      <c r="G1113" s="642" t="s">
        <v>40</v>
      </c>
      <c r="H1113" s="642"/>
      <c r="I1113" s="656" t="s">
        <v>11</v>
      </c>
      <c r="J1113" s="656"/>
      <c r="U1113" s="86"/>
      <c r="V1113" s="67"/>
      <c r="W1113" s="67"/>
      <c r="X1113" s="67"/>
      <c r="Y1113" s="67"/>
      <c r="Z1113" s="67"/>
      <c r="AA1113" s="97"/>
      <c r="AB1113" s="97"/>
      <c r="AC1113" s="67"/>
      <c r="AD1113" s="116"/>
    </row>
    <row r="1114" spans="1:30" ht="14.25" customHeight="1">
      <c r="A1114" s="648" t="s">
        <v>149</v>
      </c>
      <c r="B1114" s="648"/>
      <c r="C1114" s="648"/>
      <c r="D1114" s="648"/>
      <c r="E1114" s="648"/>
      <c r="F1114" s="692"/>
      <c r="G1114" s="720">
        <f>$G$47</f>
        <v>0.25</v>
      </c>
      <c r="H1114" s="720"/>
      <c r="I1114" s="721">
        <f>(I1110+I1104+I1097+I1087)*G1114</f>
        <v>7087.5</v>
      </c>
      <c r="J1114" s="721"/>
      <c r="U1114" s="86"/>
      <c r="V1114" s="67"/>
      <c r="W1114" s="67"/>
      <c r="X1114" s="67"/>
      <c r="Y1114" s="67"/>
      <c r="Z1114" s="67"/>
      <c r="AA1114" s="97"/>
      <c r="AB1114" s="97"/>
      <c r="AC1114" s="67"/>
      <c r="AD1114" s="116"/>
    </row>
    <row r="1115" spans="1:30" ht="14.25" customHeight="1">
      <c r="A1115" s="659"/>
      <c r="B1115" s="660"/>
      <c r="C1115" s="660"/>
      <c r="D1115" s="660"/>
      <c r="E1115" s="660"/>
      <c r="F1115" s="660"/>
      <c r="G1115" s="632" t="s">
        <v>13</v>
      </c>
      <c r="H1115" s="632"/>
      <c r="I1115" s="668">
        <f>I1114</f>
        <v>7087.5</v>
      </c>
      <c r="J1115" s="668"/>
      <c r="U1115" s="86"/>
      <c r="V1115" s="67"/>
      <c r="W1115" s="67"/>
      <c r="X1115" s="67"/>
      <c r="Y1115" s="67"/>
      <c r="Z1115" s="67"/>
      <c r="AA1115" s="97"/>
      <c r="AB1115" s="97"/>
      <c r="AC1115" s="67"/>
      <c r="AD1115" s="116"/>
    </row>
    <row r="1116" spans="1:30" ht="14.25" customHeight="1">
      <c r="A1116" s="659"/>
      <c r="B1116" s="660"/>
      <c r="C1116" s="660"/>
      <c r="D1116" s="660"/>
      <c r="E1116" s="660"/>
      <c r="F1116" s="660"/>
      <c r="G1116" s="665"/>
      <c r="H1116" s="665"/>
      <c r="I1116" s="666"/>
      <c r="J1116" s="667"/>
      <c r="U1116" s="86"/>
      <c r="V1116" s="67"/>
      <c r="W1116" s="67"/>
      <c r="X1116" s="67"/>
      <c r="Y1116" s="67"/>
      <c r="Z1116" s="67"/>
      <c r="AA1116" s="97"/>
      <c r="AB1116" s="97"/>
      <c r="AC1116" s="67"/>
      <c r="AD1116" s="116"/>
    </row>
    <row r="1117" spans="1:30" ht="14.25" customHeight="1">
      <c r="A1117" s="632" t="s">
        <v>150</v>
      </c>
      <c r="B1117" s="632"/>
      <c r="C1117" s="632"/>
      <c r="D1117" s="632"/>
      <c r="E1117" s="632"/>
      <c r="F1117" s="632"/>
      <c r="G1117" s="632"/>
      <c r="H1117" s="632"/>
      <c r="I1117" s="668">
        <f>I1115+I1110+I1104+I1097+I1087</f>
        <v>35437.5</v>
      </c>
      <c r="J1117" s="668"/>
      <c r="U1117" s="86"/>
      <c r="V1117" s="67"/>
      <c r="W1117" s="67"/>
      <c r="X1117" s="67"/>
      <c r="Y1117" s="67"/>
      <c r="Z1117" s="67"/>
      <c r="AA1117" s="97"/>
      <c r="AB1117" s="97"/>
      <c r="AC1117" s="67"/>
      <c r="AD1117" s="116"/>
    </row>
    <row r="1118" spans="1:10" ht="15.75">
      <c r="A1118" s="86"/>
      <c r="B1118" s="67"/>
      <c r="C1118" s="67"/>
      <c r="D1118" s="67"/>
      <c r="E1118" s="67"/>
      <c r="F1118" s="67"/>
      <c r="G1118" s="67"/>
      <c r="H1118" s="67"/>
      <c r="I1118" s="59"/>
      <c r="J1118" s="79"/>
    </row>
    <row r="1119" spans="1:10" ht="15.75">
      <c r="A1119" s="86"/>
      <c r="B1119" s="67"/>
      <c r="C1119" s="67"/>
      <c r="D1119" s="67"/>
      <c r="E1119" s="67"/>
      <c r="F1119" s="67"/>
      <c r="G1119" s="67"/>
      <c r="H1119" s="67"/>
      <c r="I1119" s="59"/>
      <c r="J1119" s="79"/>
    </row>
    <row r="1120" spans="1:10" ht="15.75">
      <c r="A1120" s="86"/>
      <c r="B1120" s="67"/>
      <c r="C1120" s="67"/>
      <c r="D1120" s="67"/>
      <c r="E1120" s="67"/>
      <c r="F1120" s="67"/>
      <c r="G1120" s="67"/>
      <c r="H1120" s="67"/>
      <c r="I1120" s="59"/>
      <c r="J1120" s="79"/>
    </row>
    <row r="1121" spans="1:10" ht="15.75">
      <c r="A1121" s="86"/>
      <c r="B1121" s="67"/>
      <c r="C1121" s="67"/>
      <c r="D1121" s="67"/>
      <c r="E1121" s="67"/>
      <c r="F1121" s="67"/>
      <c r="G1121" s="67"/>
      <c r="H1121" s="67"/>
      <c r="I1121" s="59"/>
      <c r="J1121" s="79"/>
    </row>
    <row r="1122" spans="1:10" ht="15.75">
      <c r="A1122" s="86"/>
      <c r="B1122" s="67"/>
      <c r="C1122" s="67"/>
      <c r="D1122" s="67"/>
      <c r="E1122" s="67"/>
      <c r="F1122" s="67"/>
      <c r="G1122" s="67"/>
      <c r="H1122" s="67"/>
      <c r="I1122" s="59"/>
      <c r="J1122" s="79"/>
    </row>
    <row r="1123" spans="1:10" ht="15.75">
      <c r="A1123" s="86"/>
      <c r="B1123" s="67"/>
      <c r="C1123" s="67"/>
      <c r="D1123" s="67"/>
      <c r="E1123" s="67"/>
      <c r="F1123" s="67"/>
      <c r="G1123" s="67"/>
      <c r="H1123" s="67"/>
      <c r="I1123" s="59"/>
      <c r="J1123" s="79"/>
    </row>
    <row r="1124" spans="1:10" ht="15.75">
      <c r="A1124" s="86"/>
      <c r="B1124" s="67"/>
      <c r="C1124" s="67"/>
      <c r="D1124" s="67"/>
      <c r="E1124" s="67"/>
      <c r="F1124" s="67"/>
      <c r="G1124" s="67"/>
      <c r="H1124" s="67"/>
      <c r="I1124" s="59"/>
      <c r="J1124" s="79"/>
    </row>
    <row r="1125" spans="1:10" ht="15.75">
      <c r="A1125" s="86"/>
      <c r="B1125" s="67"/>
      <c r="C1125" s="67"/>
      <c r="D1125" s="67"/>
      <c r="E1125" s="67"/>
      <c r="F1125" s="67"/>
      <c r="G1125" s="67"/>
      <c r="H1125" s="67"/>
      <c r="I1125" s="59"/>
      <c r="J1125" s="79"/>
    </row>
    <row r="1126" spans="1:10" ht="15.75">
      <c r="A1126" s="86"/>
      <c r="B1126" s="67"/>
      <c r="C1126" s="67"/>
      <c r="D1126" s="67"/>
      <c r="E1126" s="67"/>
      <c r="F1126" s="67"/>
      <c r="G1126" s="67"/>
      <c r="H1126" s="67"/>
      <c r="I1126" s="59"/>
      <c r="J1126" s="79"/>
    </row>
    <row r="1127" spans="1:10" ht="15.75">
      <c r="A1127" s="86"/>
      <c r="B1127" s="67"/>
      <c r="C1127" s="67"/>
      <c r="D1127" s="67"/>
      <c r="E1127" s="67"/>
      <c r="F1127" s="67"/>
      <c r="G1127" s="67"/>
      <c r="H1127" s="67"/>
      <c r="I1127" s="59"/>
      <c r="J1127" s="79"/>
    </row>
    <row r="1128" spans="1:10" ht="15.75">
      <c r="A1128" s="86"/>
      <c r="B1128" s="67"/>
      <c r="C1128" s="67"/>
      <c r="D1128" s="67"/>
      <c r="E1128" s="67"/>
      <c r="F1128" s="67"/>
      <c r="G1128" s="67"/>
      <c r="H1128" s="67"/>
      <c r="I1128" s="59"/>
      <c r="J1128" s="79"/>
    </row>
  </sheetData>
  <sheetProtection formatCells="0" formatColumns="0" formatRows="0" insertColumns="0" insertRows="0" insertHyperlinks="0" deleteColumns="0" deleteRows="0" sort="0" autoFilter="0" pivotTables="0"/>
  <mergeCells count="7035">
    <mergeCell ref="K538:R538"/>
    <mergeCell ref="S538:T538"/>
    <mergeCell ref="K536:P536"/>
    <mergeCell ref="Q536:R536"/>
    <mergeCell ref="S536:T536"/>
    <mergeCell ref="K537:P537"/>
    <mergeCell ref="Q537:R537"/>
    <mergeCell ref="S537:T537"/>
    <mergeCell ref="Q532:R532"/>
    <mergeCell ref="S532:T532"/>
    <mergeCell ref="K534:P534"/>
    <mergeCell ref="Q534:R534"/>
    <mergeCell ref="S534:T534"/>
    <mergeCell ref="K535:P535"/>
    <mergeCell ref="Q535:R535"/>
    <mergeCell ref="S535:T535"/>
    <mergeCell ref="K530:P530"/>
    <mergeCell ref="Q530:R530"/>
    <mergeCell ref="S530:T530"/>
    <mergeCell ref="K531:L531"/>
    <mergeCell ref="O531:P531"/>
    <mergeCell ref="Q531:R531"/>
    <mergeCell ref="S531:T531"/>
    <mergeCell ref="Q525:R525"/>
    <mergeCell ref="S525:T525"/>
    <mergeCell ref="K528:P528"/>
    <mergeCell ref="Q528:R528"/>
    <mergeCell ref="S528:T528"/>
    <mergeCell ref="K529:P529"/>
    <mergeCell ref="Q529:R529"/>
    <mergeCell ref="S529:T529"/>
    <mergeCell ref="K523:L523"/>
    <mergeCell ref="O523:P523"/>
    <mergeCell ref="Q523:R523"/>
    <mergeCell ref="S523:T523"/>
    <mergeCell ref="K524:L524"/>
    <mergeCell ref="O524:P524"/>
    <mergeCell ref="Q524:R524"/>
    <mergeCell ref="S524:T524"/>
    <mergeCell ref="K521:L521"/>
    <mergeCell ref="O521:P521"/>
    <mergeCell ref="Q521:R521"/>
    <mergeCell ref="S521:T521"/>
    <mergeCell ref="K522:L522"/>
    <mergeCell ref="O522:P522"/>
    <mergeCell ref="Q522:R522"/>
    <mergeCell ref="S522:T522"/>
    <mergeCell ref="K517:M517"/>
    <mergeCell ref="N517:O517"/>
    <mergeCell ref="Q517:R517"/>
    <mergeCell ref="S517:T517"/>
    <mergeCell ref="Q518:R518"/>
    <mergeCell ref="S518:T518"/>
    <mergeCell ref="K515:M515"/>
    <mergeCell ref="N515:O515"/>
    <mergeCell ref="Q515:R515"/>
    <mergeCell ref="S515:T515"/>
    <mergeCell ref="K516:M516"/>
    <mergeCell ref="N516:O516"/>
    <mergeCell ref="Q516:R516"/>
    <mergeCell ref="S516:T516"/>
    <mergeCell ref="K513:M513"/>
    <mergeCell ref="N513:O513"/>
    <mergeCell ref="Q513:R513"/>
    <mergeCell ref="S513:T513"/>
    <mergeCell ref="K514:M514"/>
    <mergeCell ref="N514:O514"/>
    <mergeCell ref="Q514:R514"/>
    <mergeCell ref="S514:T514"/>
    <mergeCell ref="K511:M511"/>
    <mergeCell ref="N511:O511"/>
    <mergeCell ref="Q511:R511"/>
    <mergeCell ref="S511:T511"/>
    <mergeCell ref="K512:M512"/>
    <mergeCell ref="N512:O512"/>
    <mergeCell ref="Q512:R512"/>
    <mergeCell ref="S512:T512"/>
    <mergeCell ref="K507:M507"/>
    <mergeCell ref="O507:P507"/>
    <mergeCell ref="Q507:R507"/>
    <mergeCell ref="S507:T507"/>
    <mergeCell ref="Q508:R508"/>
    <mergeCell ref="S508:T508"/>
    <mergeCell ref="K505:M505"/>
    <mergeCell ref="O505:P505"/>
    <mergeCell ref="Q505:R505"/>
    <mergeCell ref="S505:T505"/>
    <mergeCell ref="K506:M506"/>
    <mergeCell ref="O506:P506"/>
    <mergeCell ref="Q506:R506"/>
    <mergeCell ref="S506:T506"/>
    <mergeCell ref="L501:L502"/>
    <mergeCell ref="M501:O502"/>
    <mergeCell ref="P501:Q501"/>
    <mergeCell ref="R501:T501"/>
    <mergeCell ref="P502:T502"/>
    <mergeCell ref="K504:L504"/>
    <mergeCell ref="K496:L496"/>
    <mergeCell ref="M496:T496"/>
    <mergeCell ref="K497:L497"/>
    <mergeCell ref="M497:O497"/>
    <mergeCell ref="P497:T497"/>
    <mergeCell ref="L499:L500"/>
    <mergeCell ref="M499:O500"/>
    <mergeCell ref="P499:P500"/>
    <mergeCell ref="Q499:Q500"/>
    <mergeCell ref="R499:T499"/>
    <mergeCell ref="K491:T491"/>
    <mergeCell ref="K493:L493"/>
    <mergeCell ref="M493:T493"/>
    <mergeCell ref="K494:L494"/>
    <mergeCell ref="M494:T494"/>
    <mergeCell ref="K495:L495"/>
    <mergeCell ref="M495:T495"/>
    <mergeCell ref="AE217:AG217"/>
    <mergeCell ref="AH217:AI217"/>
    <mergeCell ref="AK217:AL217"/>
    <mergeCell ref="AM217:AN217"/>
    <mergeCell ref="AW264:AX264"/>
    <mergeCell ref="AE174:AG174"/>
    <mergeCell ref="AH174:AI174"/>
    <mergeCell ref="AK174:AL174"/>
    <mergeCell ref="AM174:AN174"/>
    <mergeCell ref="AO264:AQ264"/>
    <mergeCell ref="AS264:AT264"/>
    <mergeCell ref="AW242:AX242"/>
    <mergeCell ref="AO243:AT243"/>
    <mergeCell ref="AU243:AV243"/>
    <mergeCell ref="A641:B641"/>
    <mergeCell ref="F545:J545"/>
    <mergeCell ref="C641:J641"/>
    <mergeCell ref="I637:J637"/>
    <mergeCell ref="C593:E593"/>
    <mergeCell ref="F593:J593"/>
    <mergeCell ref="A637:H637"/>
    <mergeCell ref="A634:F634"/>
    <mergeCell ref="G634:H634"/>
    <mergeCell ref="I634:J634"/>
    <mergeCell ref="C644:E644"/>
    <mergeCell ref="F644:J644"/>
    <mergeCell ref="A638:J638"/>
    <mergeCell ref="A640:B640"/>
    <mergeCell ref="C640:J640"/>
    <mergeCell ref="A635:F635"/>
    <mergeCell ref="AE718:AF718"/>
    <mergeCell ref="AE731:AJ731"/>
    <mergeCell ref="AE707:AG707"/>
    <mergeCell ref="AH707:AI707"/>
    <mergeCell ref="AG736:AN736"/>
    <mergeCell ref="AI718:AJ718"/>
    <mergeCell ref="AK718:AL718"/>
    <mergeCell ref="AM718:AN718"/>
    <mergeCell ref="AE719:AF719"/>
    <mergeCell ref="AI719:AJ719"/>
    <mergeCell ref="AE737:AF737"/>
    <mergeCell ref="AG737:AN737"/>
    <mergeCell ref="AE732:AJ732"/>
    <mergeCell ref="AK732:AL732"/>
    <mergeCell ref="AM732:AN732"/>
    <mergeCell ref="AE733:AL733"/>
    <mergeCell ref="AM733:AN733"/>
    <mergeCell ref="AE734:AN734"/>
    <mergeCell ref="AE736:AF736"/>
    <mergeCell ref="AK719:AL719"/>
    <mergeCell ref="AM719:AN719"/>
    <mergeCell ref="AK720:AL720"/>
    <mergeCell ref="AM720:AN720"/>
    <mergeCell ref="AE723:AH723"/>
    <mergeCell ref="AI723:AJ723"/>
    <mergeCell ref="AK723:AL723"/>
    <mergeCell ref="AM723:AN723"/>
    <mergeCell ref="AK731:AL731"/>
    <mergeCell ref="AM731:AN731"/>
    <mergeCell ref="AK726:AL726"/>
    <mergeCell ref="AM726:AN726"/>
    <mergeCell ref="AE729:AJ729"/>
    <mergeCell ref="AK729:AL729"/>
    <mergeCell ref="AM729:AN729"/>
    <mergeCell ref="AK727:AL727"/>
    <mergeCell ref="AM727:AN727"/>
    <mergeCell ref="AE730:AJ730"/>
    <mergeCell ref="AK730:AL730"/>
    <mergeCell ref="AM730:AN730"/>
    <mergeCell ref="AE724:AJ724"/>
    <mergeCell ref="AK724:AL724"/>
    <mergeCell ref="AM724:AN724"/>
    <mergeCell ref="AE725:AJ725"/>
    <mergeCell ref="AK725:AL725"/>
    <mergeCell ref="AM725:AN725"/>
    <mergeCell ref="AE726:AF726"/>
    <mergeCell ref="AI726:AJ726"/>
    <mergeCell ref="AK707:AL707"/>
    <mergeCell ref="AM707:AN707"/>
    <mergeCell ref="AM710:AN710"/>
    <mergeCell ref="AM708:AN708"/>
    <mergeCell ref="AE709:AG709"/>
    <mergeCell ref="AH709:AI709"/>
    <mergeCell ref="AK709:AL709"/>
    <mergeCell ref="AM709:AN709"/>
    <mergeCell ref="AE708:AG708"/>
    <mergeCell ref="AH708:AI708"/>
    <mergeCell ref="AK708:AL708"/>
    <mergeCell ref="AE710:AG710"/>
    <mergeCell ref="AH710:AI710"/>
    <mergeCell ref="AK710:AL710"/>
    <mergeCell ref="AE711:AG711"/>
    <mergeCell ref="AH711:AI711"/>
    <mergeCell ref="AK711:AL711"/>
    <mergeCell ref="AM711:AN711"/>
    <mergeCell ref="AE712:AG712"/>
    <mergeCell ref="AH712:AI712"/>
    <mergeCell ref="AK712:AL712"/>
    <mergeCell ref="AM712:AN712"/>
    <mergeCell ref="AK713:AL713"/>
    <mergeCell ref="AM713:AN713"/>
    <mergeCell ref="AE716:AF716"/>
    <mergeCell ref="AI716:AJ716"/>
    <mergeCell ref="AK716:AL716"/>
    <mergeCell ref="AM716:AN716"/>
    <mergeCell ref="AE717:AF717"/>
    <mergeCell ref="AI717:AJ717"/>
    <mergeCell ref="AK717:AL717"/>
    <mergeCell ref="AM717:AN717"/>
    <mergeCell ref="AE691:AF691"/>
    <mergeCell ref="AG691:AN691"/>
    <mergeCell ref="AE692:AF692"/>
    <mergeCell ref="AG692:AI692"/>
    <mergeCell ref="AJ692:AN692"/>
    <mergeCell ref="AF694:AF695"/>
    <mergeCell ref="AG694:AI695"/>
    <mergeCell ref="AJ694:AJ695"/>
    <mergeCell ref="AK694:AK695"/>
    <mergeCell ref="AL694:AN694"/>
    <mergeCell ref="AF696:AF697"/>
    <mergeCell ref="AG696:AI697"/>
    <mergeCell ref="AJ696:AK696"/>
    <mergeCell ref="AL696:AN696"/>
    <mergeCell ref="AJ697:AN697"/>
    <mergeCell ref="AE699:AF699"/>
    <mergeCell ref="AE700:AG700"/>
    <mergeCell ref="AI700:AJ700"/>
    <mergeCell ref="AK700:AL700"/>
    <mergeCell ref="AM700:AN700"/>
    <mergeCell ref="AE701:AG701"/>
    <mergeCell ref="AI701:AJ701"/>
    <mergeCell ref="AK701:AL701"/>
    <mergeCell ref="AM701:AN701"/>
    <mergeCell ref="AE676:AJ676"/>
    <mergeCell ref="AK676:AL676"/>
    <mergeCell ref="AM676:AN676"/>
    <mergeCell ref="AE677:AJ677"/>
    <mergeCell ref="AK677:AL677"/>
    <mergeCell ref="AM677:AN677"/>
    <mergeCell ref="AE706:AG706"/>
    <mergeCell ref="AH706:AI706"/>
    <mergeCell ref="AK706:AL706"/>
    <mergeCell ref="AM706:AN706"/>
    <mergeCell ref="AE702:AG702"/>
    <mergeCell ref="AI702:AJ702"/>
    <mergeCell ref="AK702:AL702"/>
    <mergeCell ref="AM702:AN702"/>
    <mergeCell ref="AK703:AL703"/>
    <mergeCell ref="AM703:AN703"/>
    <mergeCell ref="AE678:AF678"/>
    <mergeCell ref="AI678:AJ678"/>
    <mergeCell ref="AK678:AL678"/>
    <mergeCell ref="AM678:AN678"/>
    <mergeCell ref="AK679:AL679"/>
    <mergeCell ref="AM679:AN679"/>
    <mergeCell ref="AE681:AJ681"/>
    <mergeCell ref="AK681:AL681"/>
    <mergeCell ref="AM681:AN681"/>
    <mergeCell ref="AE682:AJ682"/>
    <mergeCell ref="AK682:AL682"/>
    <mergeCell ref="AM682:AN682"/>
    <mergeCell ref="AE683:AJ683"/>
    <mergeCell ref="AK683:AL683"/>
    <mergeCell ref="AM683:AN683"/>
    <mergeCell ref="AE684:AJ684"/>
    <mergeCell ref="AK684:AL684"/>
    <mergeCell ref="AM684:AN684"/>
    <mergeCell ref="AE662:AG662"/>
    <mergeCell ref="AH662:AI662"/>
    <mergeCell ref="AK662:AL662"/>
    <mergeCell ref="AM662:AN662"/>
    <mergeCell ref="AE663:AG663"/>
    <mergeCell ref="AH663:AI663"/>
    <mergeCell ref="AK663:AL663"/>
    <mergeCell ref="AM663:AN663"/>
    <mergeCell ref="AE690:AF690"/>
    <mergeCell ref="AG690:AN690"/>
    <mergeCell ref="AE685:AL685"/>
    <mergeCell ref="AM685:AN685"/>
    <mergeCell ref="AE686:AN686"/>
    <mergeCell ref="AE688:AF688"/>
    <mergeCell ref="AG688:AN688"/>
    <mergeCell ref="AE689:AF689"/>
    <mergeCell ref="AG689:AN689"/>
    <mergeCell ref="AE664:AG664"/>
    <mergeCell ref="AH664:AI664"/>
    <mergeCell ref="AK664:AL664"/>
    <mergeCell ref="AM664:AN664"/>
    <mergeCell ref="AK665:AL665"/>
    <mergeCell ref="AM665:AN665"/>
    <mergeCell ref="AE668:AF668"/>
    <mergeCell ref="AI668:AJ668"/>
    <mergeCell ref="AK668:AL668"/>
    <mergeCell ref="AM668:AN668"/>
    <mergeCell ref="AE669:AF669"/>
    <mergeCell ref="AI669:AJ669"/>
    <mergeCell ref="AK669:AL669"/>
    <mergeCell ref="AM669:AN669"/>
    <mergeCell ref="AE670:AF670"/>
    <mergeCell ref="AI670:AJ670"/>
    <mergeCell ref="AK670:AL670"/>
    <mergeCell ref="AM670:AN670"/>
    <mergeCell ref="AE671:AF671"/>
    <mergeCell ref="AI671:AJ671"/>
    <mergeCell ref="AK671:AL671"/>
    <mergeCell ref="AM671:AN671"/>
    <mergeCell ref="AK672:AL672"/>
    <mergeCell ref="AM672:AN672"/>
    <mergeCell ref="AE675:AH675"/>
    <mergeCell ref="AI675:AJ675"/>
    <mergeCell ref="AK675:AL675"/>
    <mergeCell ref="AM675:AN675"/>
    <mergeCell ref="AF648:AF649"/>
    <mergeCell ref="AG648:AI649"/>
    <mergeCell ref="AJ648:AK648"/>
    <mergeCell ref="AL648:AN648"/>
    <mergeCell ref="AJ649:AN649"/>
    <mergeCell ref="AE651:AF651"/>
    <mergeCell ref="AE652:AG652"/>
    <mergeCell ref="AI652:AJ652"/>
    <mergeCell ref="AK652:AL652"/>
    <mergeCell ref="AM652:AN652"/>
    <mergeCell ref="AE653:AG653"/>
    <mergeCell ref="AI653:AJ653"/>
    <mergeCell ref="AK653:AL653"/>
    <mergeCell ref="AM653:AN653"/>
    <mergeCell ref="AE654:AG654"/>
    <mergeCell ref="AI654:AJ654"/>
    <mergeCell ref="AK654:AL654"/>
    <mergeCell ref="AM654:AN654"/>
    <mergeCell ref="AK655:AL655"/>
    <mergeCell ref="AM655:AN655"/>
    <mergeCell ref="AE661:AG661"/>
    <mergeCell ref="AH661:AI661"/>
    <mergeCell ref="AK661:AL661"/>
    <mergeCell ref="AM661:AN661"/>
    <mergeCell ref="AM658:AN658"/>
    <mergeCell ref="AE659:AG659"/>
    <mergeCell ref="AH659:AI659"/>
    <mergeCell ref="AK659:AL659"/>
    <mergeCell ref="AM659:AN659"/>
    <mergeCell ref="AE660:AG660"/>
    <mergeCell ref="AH660:AI660"/>
    <mergeCell ref="AK660:AL660"/>
    <mergeCell ref="AM660:AN660"/>
    <mergeCell ref="AE658:AG658"/>
    <mergeCell ref="AH658:AI658"/>
    <mergeCell ref="AK658:AL658"/>
    <mergeCell ref="BE290:BF290"/>
    <mergeCell ref="BG290:BH290"/>
    <mergeCell ref="AY292:BD292"/>
    <mergeCell ref="BE292:BF292"/>
    <mergeCell ref="BG292:BH292"/>
    <mergeCell ref="AY293:BD293"/>
    <mergeCell ref="BE293:BF293"/>
    <mergeCell ref="BG293:BH293"/>
    <mergeCell ref="BG294:BH294"/>
    <mergeCell ref="AY295:BD295"/>
    <mergeCell ref="BE295:BF295"/>
    <mergeCell ref="BG295:BH295"/>
    <mergeCell ref="AY296:BF296"/>
    <mergeCell ref="BG296:BH296"/>
    <mergeCell ref="AE640:AF640"/>
    <mergeCell ref="AG640:AN640"/>
    <mergeCell ref="AG643:AN643"/>
    <mergeCell ref="AE641:AF641"/>
    <mergeCell ref="AG641:AN641"/>
    <mergeCell ref="AY294:BD294"/>
    <mergeCell ref="AO342:AT342"/>
    <mergeCell ref="AU342:AV342"/>
    <mergeCell ref="AW342:AX342"/>
    <mergeCell ref="AO343:AT343"/>
    <mergeCell ref="AJ644:AN644"/>
    <mergeCell ref="BE276:BF276"/>
    <mergeCell ref="BG276:BH276"/>
    <mergeCell ref="AY279:AZ279"/>
    <mergeCell ref="BC279:BD279"/>
    <mergeCell ref="BE279:BF279"/>
    <mergeCell ref="BE281:BF281"/>
    <mergeCell ref="BG281:BH281"/>
    <mergeCell ref="AY297:BH297"/>
    <mergeCell ref="BE294:BF294"/>
    <mergeCell ref="AL646:AN646"/>
    <mergeCell ref="AE642:AF642"/>
    <mergeCell ref="AG642:AN642"/>
    <mergeCell ref="AE643:AF643"/>
    <mergeCell ref="AF646:AF647"/>
    <mergeCell ref="AG646:AI647"/>
    <mergeCell ref="AJ646:AJ647"/>
    <mergeCell ref="AK646:AK647"/>
    <mergeCell ref="AE644:AF644"/>
    <mergeCell ref="AG644:AI644"/>
    <mergeCell ref="BG279:BH279"/>
    <mergeCell ref="AY280:AZ280"/>
    <mergeCell ref="BC280:BD280"/>
    <mergeCell ref="BE280:BF280"/>
    <mergeCell ref="BG280:BH280"/>
    <mergeCell ref="AY281:AZ281"/>
    <mergeCell ref="BC281:BD281"/>
    <mergeCell ref="BE287:BF287"/>
    <mergeCell ref="BG287:BH287"/>
    <mergeCell ref="AY282:AZ282"/>
    <mergeCell ref="BC282:BD282"/>
    <mergeCell ref="BE282:BF282"/>
    <mergeCell ref="BG282:BH282"/>
    <mergeCell ref="BE283:BF283"/>
    <mergeCell ref="BG283:BH283"/>
    <mergeCell ref="AY286:BD286"/>
    <mergeCell ref="AY289:AZ289"/>
    <mergeCell ref="BC289:BD289"/>
    <mergeCell ref="BE289:BF289"/>
    <mergeCell ref="BG289:BH289"/>
    <mergeCell ref="BE286:BF286"/>
    <mergeCell ref="BG286:BH286"/>
    <mergeCell ref="AY288:BD288"/>
    <mergeCell ref="BE288:BF288"/>
    <mergeCell ref="BG288:BH288"/>
    <mergeCell ref="AY287:BD287"/>
    <mergeCell ref="AY265:BA265"/>
    <mergeCell ref="BC265:BD265"/>
    <mergeCell ref="BE265:BF265"/>
    <mergeCell ref="BG265:BH265"/>
    <mergeCell ref="BE266:BF266"/>
    <mergeCell ref="BG266:BH266"/>
    <mergeCell ref="AY269:BA269"/>
    <mergeCell ref="BB269:BC269"/>
    <mergeCell ref="BE269:BF269"/>
    <mergeCell ref="BG269:BH269"/>
    <mergeCell ref="AY270:BA270"/>
    <mergeCell ref="BB270:BC270"/>
    <mergeCell ref="BE270:BF270"/>
    <mergeCell ref="BG270:BH270"/>
    <mergeCell ref="AY274:BA274"/>
    <mergeCell ref="BB274:BC274"/>
    <mergeCell ref="BE274:BF274"/>
    <mergeCell ref="BG274:BH274"/>
    <mergeCell ref="BB272:BC272"/>
    <mergeCell ref="BE272:BF272"/>
    <mergeCell ref="BG272:BH272"/>
    <mergeCell ref="AY273:BA273"/>
    <mergeCell ref="BB273:BC273"/>
    <mergeCell ref="BE273:BF273"/>
    <mergeCell ref="BG273:BH273"/>
    <mergeCell ref="AY271:BA271"/>
    <mergeCell ref="BB271:BC271"/>
    <mergeCell ref="BE271:BF271"/>
    <mergeCell ref="BG271:BH271"/>
    <mergeCell ref="AY272:BA272"/>
    <mergeCell ref="AY275:BA275"/>
    <mergeCell ref="BB275:BC275"/>
    <mergeCell ref="BE275:BF275"/>
    <mergeCell ref="BG275:BH275"/>
    <mergeCell ref="AY245:BD245"/>
    <mergeCell ref="BE245:BF245"/>
    <mergeCell ref="BG245:BH245"/>
    <mergeCell ref="AY246:BF246"/>
    <mergeCell ref="BG246:BH246"/>
    <mergeCell ref="AY247:BH247"/>
    <mergeCell ref="AY249:AZ249"/>
    <mergeCell ref="BA249:BH249"/>
    <mergeCell ref="AY250:AZ250"/>
    <mergeCell ref="BA250:BH250"/>
    <mergeCell ref="AY251:AZ251"/>
    <mergeCell ref="BA251:BH251"/>
    <mergeCell ref="BA253:BC253"/>
    <mergeCell ref="BD253:BH253"/>
    <mergeCell ref="AZ255:AZ256"/>
    <mergeCell ref="BA255:BC256"/>
    <mergeCell ref="BD255:BD256"/>
    <mergeCell ref="BE255:BE256"/>
    <mergeCell ref="BF255:BH255"/>
    <mergeCell ref="AY262:BA262"/>
    <mergeCell ref="BC262:BD262"/>
    <mergeCell ref="BE262:BF262"/>
    <mergeCell ref="BG262:BH262"/>
    <mergeCell ref="AZ257:AZ258"/>
    <mergeCell ref="BA257:BC258"/>
    <mergeCell ref="BD257:BE257"/>
    <mergeCell ref="BF257:BH257"/>
    <mergeCell ref="BD258:BH258"/>
    <mergeCell ref="AY260:AZ260"/>
    <mergeCell ref="BC232:BD232"/>
    <mergeCell ref="BE232:BF232"/>
    <mergeCell ref="BG232:BH232"/>
    <mergeCell ref="AY261:BA261"/>
    <mergeCell ref="BC261:BD261"/>
    <mergeCell ref="BE261:BF261"/>
    <mergeCell ref="BG261:BH261"/>
    <mergeCell ref="AY252:AZ252"/>
    <mergeCell ref="BA252:BH252"/>
    <mergeCell ref="AY253:AZ253"/>
    <mergeCell ref="BC239:BD239"/>
    <mergeCell ref="BE233:BF233"/>
    <mergeCell ref="BG233:BH233"/>
    <mergeCell ref="BE236:BF236"/>
    <mergeCell ref="BG236:BH236"/>
    <mergeCell ref="AY231:AZ231"/>
    <mergeCell ref="BC231:BD231"/>
    <mergeCell ref="BE231:BF231"/>
    <mergeCell ref="BG231:BH231"/>
    <mergeCell ref="AY232:AZ232"/>
    <mergeCell ref="AY244:BD244"/>
    <mergeCell ref="BE244:BF244"/>
    <mergeCell ref="BG244:BH244"/>
    <mergeCell ref="BE239:BF239"/>
    <mergeCell ref="BG239:BH239"/>
    <mergeCell ref="AY242:BD242"/>
    <mergeCell ref="BE242:BF242"/>
    <mergeCell ref="BG242:BH242"/>
    <mergeCell ref="BE240:BF240"/>
    <mergeCell ref="BG240:BH240"/>
    <mergeCell ref="AY243:BD243"/>
    <mergeCell ref="BE243:BF243"/>
    <mergeCell ref="BG243:BH243"/>
    <mergeCell ref="AY237:BD237"/>
    <mergeCell ref="BE237:BF237"/>
    <mergeCell ref="BG237:BH237"/>
    <mergeCell ref="AY238:BD238"/>
    <mergeCell ref="BE238:BF238"/>
    <mergeCell ref="BG238:BH238"/>
    <mergeCell ref="AY239:AZ239"/>
    <mergeCell ref="AY220:BA220"/>
    <mergeCell ref="BB220:BC220"/>
    <mergeCell ref="BE220:BF220"/>
    <mergeCell ref="BG220:BH220"/>
    <mergeCell ref="BG223:BH223"/>
    <mergeCell ref="BG221:BH221"/>
    <mergeCell ref="AY222:BA222"/>
    <mergeCell ref="BB222:BC222"/>
    <mergeCell ref="BE222:BF222"/>
    <mergeCell ref="BG222:BH222"/>
    <mergeCell ref="AY221:BA221"/>
    <mergeCell ref="BB221:BC221"/>
    <mergeCell ref="BE221:BF221"/>
    <mergeCell ref="AY223:BA223"/>
    <mergeCell ref="BB223:BC223"/>
    <mergeCell ref="BE223:BF223"/>
    <mergeCell ref="AY224:BA224"/>
    <mergeCell ref="BB224:BC224"/>
    <mergeCell ref="BE224:BF224"/>
    <mergeCell ref="BG224:BH224"/>
    <mergeCell ref="AY225:BA225"/>
    <mergeCell ref="BB225:BC225"/>
    <mergeCell ref="BE225:BF225"/>
    <mergeCell ref="BG225:BH225"/>
    <mergeCell ref="BE226:BF226"/>
    <mergeCell ref="BG226:BH226"/>
    <mergeCell ref="AY229:AZ229"/>
    <mergeCell ref="BC229:BD229"/>
    <mergeCell ref="BE229:BF229"/>
    <mergeCell ref="BG229:BH229"/>
    <mergeCell ref="AY230:AZ230"/>
    <mergeCell ref="BC230:BD230"/>
    <mergeCell ref="BE230:BF230"/>
    <mergeCell ref="BG230:BH230"/>
    <mergeCell ref="AY202:AZ202"/>
    <mergeCell ref="BA202:BH202"/>
    <mergeCell ref="AY203:AZ203"/>
    <mergeCell ref="BA203:BC203"/>
    <mergeCell ref="BD203:BH203"/>
    <mergeCell ref="AZ205:AZ206"/>
    <mergeCell ref="BA205:BC206"/>
    <mergeCell ref="BD205:BD206"/>
    <mergeCell ref="BE205:BE206"/>
    <mergeCell ref="BF205:BH205"/>
    <mergeCell ref="AZ207:AZ208"/>
    <mergeCell ref="BA207:BC208"/>
    <mergeCell ref="BD207:BE207"/>
    <mergeCell ref="BF207:BH207"/>
    <mergeCell ref="BD208:BH208"/>
    <mergeCell ref="AY210:AZ210"/>
    <mergeCell ref="AY211:BA211"/>
    <mergeCell ref="BC211:BD211"/>
    <mergeCell ref="BE211:BF211"/>
    <mergeCell ref="BG211:BH211"/>
    <mergeCell ref="AY212:BA212"/>
    <mergeCell ref="BC212:BD212"/>
    <mergeCell ref="BE212:BF212"/>
    <mergeCell ref="BG212:BH212"/>
    <mergeCell ref="AY187:BD187"/>
    <mergeCell ref="BE187:BF187"/>
    <mergeCell ref="BG187:BH187"/>
    <mergeCell ref="AY188:BD188"/>
    <mergeCell ref="BE188:BF188"/>
    <mergeCell ref="BG188:BH188"/>
    <mergeCell ref="AY219:BA219"/>
    <mergeCell ref="BB219:BC219"/>
    <mergeCell ref="BE219:BF219"/>
    <mergeCell ref="BG219:BH219"/>
    <mergeCell ref="AY214:BA214"/>
    <mergeCell ref="BC214:BD214"/>
    <mergeCell ref="BE214:BF214"/>
    <mergeCell ref="BG214:BH214"/>
    <mergeCell ref="BE216:BF216"/>
    <mergeCell ref="BG216:BH216"/>
    <mergeCell ref="BG193:BH193"/>
    <mergeCell ref="AY189:AZ189"/>
    <mergeCell ref="BC189:BD189"/>
    <mergeCell ref="BE189:BF189"/>
    <mergeCell ref="BG189:BH189"/>
    <mergeCell ref="BE190:BF190"/>
    <mergeCell ref="BG190:BH190"/>
    <mergeCell ref="BE194:BF194"/>
    <mergeCell ref="BG194:BH194"/>
    <mergeCell ref="AY195:BD195"/>
    <mergeCell ref="BE195:BF195"/>
    <mergeCell ref="BG195:BH195"/>
    <mergeCell ref="AY192:BD192"/>
    <mergeCell ref="BE192:BF192"/>
    <mergeCell ref="BG192:BH192"/>
    <mergeCell ref="AY193:BD193"/>
    <mergeCell ref="BE193:BF193"/>
    <mergeCell ref="BA200:BH200"/>
    <mergeCell ref="AY172:BA172"/>
    <mergeCell ref="BB172:BC172"/>
    <mergeCell ref="BE172:BF172"/>
    <mergeCell ref="BG172:BH172"/>
    <mergeCell ref="AY173:BA173"/>
    <mergeCell ref="BB173:BC173"/>
    <mergeCell ref="BE173:BF173"/>
    <mergeCell ref="BG173:BH173"/>
    <mergeCell ref="AY194:BD194"/>
    <mergeCell ref="BE175:BF175"/>
    <mergeCell ref="BG175:BH175"/>
    <mergeCell ref="BE176:BF176"/>
    <mergeCell ref="BG176:BH176"/>
    <mergeCell ref="AY201:AZ201"/>
    <mergeCell ref="BA201:BH201"/>
    <mergeCell ref="AY196:BF196"/>
    <mergeCell ref="BG196:BH196"/>
    <mergeCell ref="AY197:BH197"/>
    <mergeCell ref="AY199:AZ199"/>
    <mergeCell ref="AY179:AZ179"/>
    <mergeCell ref="BC179:BD179"/>
    <mergeCell ref="BE179:BF179"/>
    <mergeCell ref="BG179:BH179"/>
    <mergeCell ref="AY180:AZ180"/>
    <mergeCell ref="BC180:BD180"/>
    <mergeCell ref="BE180:BF180"/>
    <mergeCell ref="BG180:BH180"/>
    <mergeCell ref="BE186:BF186"/>
    <mergeCell ref="BG186:BH186"/>
    <mergeCell ref="AY181:AZ181"/>
    <mergeCell ref="BC181:BD181"/>
    <mergeCell ref="BE181:BF181"/>
    <mergeCell ref="BG181:BH181"/>
    <mergeCell ref="AY182:AZ182"/>
    <mergeCell ref="BC182:BD182"/>
    <mergeCell ref="BE182:BF182"/>
    <mergeCell ref="BG182:BH182"/>
    <mergeCell ref="AZ158:AZ159"/>
    <mergeCell ref="BA158:BC159"/>
    <mergeCell ref="BD158:BE158"/>
    <mergeCell ref="BF158:BH158"/>
    <mergeCell ref="BD159:BH159"/>
    <mergeCell ref="AY161:AZ161"/>
    <mergeCell ref="AY162:BA162"/>
    <mergeCell ref="BC162:BD162"/>
    <mergeCell ref="BE162:BF162"/>
    <mergeCell ref="BG162:BH162"/>
    <mergeCell ref="AY163:BA163"/>
    <mergeCell ref="BC163:BD163"/>
    <mergeCell ref="BE163:BF163"/>
    <mergeCell ref="BG163:BH163"/>
    <mergeCell ref="BE169:BF169"/>
    <mergeCell ref="BG169:BH169"/>
    <mergeCell ref="AY164:BA164"/>
    <mergeCell ref="BC164:BD164"/>
    <mergeCell ref="BE164:BF164"/>
    <mergeCell ref="BG164:BH164"/>
    <mergeCell ref="BE165:BF165"/>
    <mergeCell ref="BG165:BH165"/>
    <mergeCell ref="BE171:BF171"/>
    <mergeCell ref="BG171:BH171"/>
    <mergeCell ref="AY170:BA170"/>
    <mergeCell ref="BB170:BC170"/>
    <mergeCell ref="AY168:BA168"/>
    <mergeCell ref="BB168:BC168"/>
    <mergeCell ref="BE168:BF168"/>
    <mergeCell ref="BG168:BH168"/>
    <mergeCell ref="AY169:BA169"/>
    <mergeCell ref="BB169:BC169"/>
    <mergeCell ref="AY175:BA175"/>
    <mergeCell ref="BB175:BC175"/>
    <mergeCell ref="BA199:BH199"/>
    <mergeCell ref="AY200:AZ200"/>
    <mergeCell ref="BE170:BF170"/>
    <mergeCell ref="BG170:BH170"/>
    <mergeCell ref="BE183:BF183"/>
    <mergeCell ref="BG183:BH183"/>
    <mergeCell ref="AY171:BA171"/>
    <mergeCell ref="BB171:BC171"/>
    <mergeCell ref="AW243:AX243"/>
    <mergeCell ref="AU239:AV239"/>
    <mergeCell ref="AW239:AX239"/>
    <mergeCell ref="AU240:AV240"/>
    <mergeCell ref="AW240:AX240"/>
    <mergeCell ref="AO242:AT242"/>
    <mergeCell ref="AO239:AP239"/>
    <mergeCell ref="BA153:BH153"/>
    <mergeCell ref="BF156:BH156"/>
    <mergeCell ref="K382:P382"/>
    <mergeCell ref="AE88:AJ88"/>
    <mergeCell ref="L353:L354"/>
    <mergeCell ref="AU244:AV244"/>
    <mergeCell ref="AW244:AX244"/>
    <mergeCell ref="AO245:AT245"/>
    <mergeCell ref="AU245:AV245"/>
    <mergeCell ref="AW245:AX245"/>
    <mergeCell ref="AO40:AT40"/>
    <mergeCell ref="AE40:AJ40"/>
    <mergeCell ref="AQ154:AS154"/>
    <mergeCell ref="AT154:AX154"/>
    <mergeCell ref="BA7:BC7"/>
    <mergeCell ref="BD7:BH7"/>
    <mergeCell ref="AE41:AJ41"/>
    <mergeCell ref="AY148:BH148"/>
    <mergeCell ref="AY150:AZ150"/>
    <mergeCell ref="BA150:BH150"/>
    <mergeCell ref="Q362:R362"/>
    <mergeCell ref="S362:T362"/>
    <mergeCell ref="K360:M360"/>
    <mergeCell ref="K361:M361"/>
    <mergeCell ref="O361:P361"/>
    <mergeCell ref="Q361:R361"/>
    <mergeCell ref="S361:T361"/>
    <mergeCell ref="AJ57:AN57"/>
    <mergeCell ref="AY151:AZ151"/>
    <mergeCell ref="BA151:BH151"/>
    <mergeCell ref="AE137:AJ137"/>
    <mergeCell ref="AW246:AX246"/>
    <mergeCell ref="M355:O356"/>
    <mergeCell ref="P355:Q355"/>
    <mergeCell ref="R355:T355"/>
    <mergeCell ref="M353:O354"/>
    <mergeCell ref="AG57:AI57"/>
    <mergeCell ref="BD154:BH154"/>
    <mergeCell ref="BE156:BE157"/>
    <mergeCell ref="AU156:AU157"/>
    <mergeCell ref="AZ156:AZ157"/>
    <mergeCell ref="BA156:BC157"/>
    <mergeCell ref="AY154:AZ154"/>
    <mergeCell ref="BA154:BC154"/>
    <mergeCell ref="BD156:BD157"/>
    <mergeCell ref="AR225:AS225"/>
    <mergeCell ref="AO238:AT238"/>
    <mergeCell ref="AO236:AT236"/>
    <mergeCell ref="AO246:AV246"/>
    <mergeCell ref="AU238:AV238"/>
    <mergeCell ref="AU242:AV242"/>
    <mergeCell ref="AW232:AX232"/>
    <mergeCell ref="AO231:AP231"/>
    <mergeCell ref="AO229:AP229"/>
    <mergeCell ref="AS229:AT229"/>
    <mergeCell ref="AS230:AT230"/>
    <mergeCell ref="AU230:AV230"/>
    <mergeCell ref="AS231:AT231"/>
    <mergeCell ref="AU231:AV231"/>
    <mergeCell ref="AO230:AP230"/>
    <mergeCell ref="AO232:AP232"/>
    <mergeCell ref="AW226:AX226"/>
    <mergeCell ref="AW230:AX230"/>
    <mergeCell ref="AW238:AX238"/>
    <mergeCell ref="AU237:AV237"/>
    <mergeCell ref="AW237:AX237"/>
    <mergeCell ref="AU233:AV233"/>
    <mergeCell ref="AW233:AX233"/>
    <mergeCell ref="AU232:AV232"/>
    <mergeCell ref="AU236:AV236"/>
    <mergeCell ref="AW236:AX236"/>
    <mergeCell ref="AU216:AV216"/>
    <mergeCell ref="AW216:AX216"/>
    <mergeCell ref="AO219:AQ219"/>
    <mergeCell ref="AU219:AV219"/>
    <mergeCell ref="AW231:AX231"/>
    <mergeCell ref="AU225:AV225"/>
    <mergeCell ref="AU229:AV229"/>
    <mergeCell ref="AW229:AX229"/>
    <mergeCell ref="AW225:AX225"/>
    <mergeCell ref="AU226:AV226"/>
    <mergeCell ref="AW224:AX224"/>
    <mergeCell ref="AO221:AQ221"/>
    <mergeCell ref="AR221:AS221"/>
    <mergeCell ref="AU221:AV221"/>
    <mergeCell ref="AW221:AX221"/>
    <mergeCell ref="AW219:AX219"/>
    <mergeCell ref="AO220:AQ220"/>
    <mergeCell ref="AR220:AS220"/>
    <mergeCell ref="AW220:AX220"/>
    <mergeCell ref="AU220:AV220"/>
    <mergeCell ref="AU223:AV223"/>
    <mergeCell ref="Q330:R330"/>
    <mergeCell ref="O360:P360"/>
    <mergeCell ref="Q360:R360"/>
    <mergeCell ref="AS239:AT239"/>
    <mergeCell ref="AO224:AQ224"/>
    <mergeCell ref="AR224:AS224"/>
    <mergeCell ref="AU224:AV224"/>
    <mergeCell ref="AS232:AT232"/>
    <mergeCell ref="AO225:AQ225"/>
    <mergeCell ref="M350:T350"/>
    <mergeCell ref="K334:P334"/>
    <mergeCell ref="Q312:R312"/>
    <mergeCell ref="S312:T312"/>
    <mergeCell ref="K312:M312"/>
    <mergeCell ref="Q314:R314"/>
    <mergeCell ref="S314:T314"/>
    <mergeCell ref="Q319:R319"/>
    <mergeCell ref="O312:P312"/>
    <mergeCell ref="S317:T317"/>
    <mergeCell ref="AO200:AP200"/>
    <mergeCell ref="AQ200:AX200"/>
    <mergeCell ref="AO201:AP201"/>
    <mergeCell ref="Q474:R474"/>
    <mergeCell ref="S474:T474"/>
    <mergeCell ref="S319:T319"/>
    <mergeCell ref="AW223:AX223"/>
    <mergeCell ref="AU222:AV222"/>
    <mergeCell ref="AW222:AX222"/>
    <mergeCell ref="P351:T351"/>
    <mergeCell ref="AU214:AV214"/>
    <mergeCell ref="AW214:AX214"/>
    <mergeCell ref="K313:M313"/>
    <mergeCell ref="AO197:AX197"/>
    <mergeCell ref="AO199:AP199"/>
    <mergeCell ref="Q313:R313"/>
    <mergeCell ref="S313:T313"/>
    <mergeCell ref="M303:O303"/>
    <mergeCell ref="AW211:AX211"/>
    <mergeCell ref="AQ199:AX199"/>
    <mergeCell ref="AU212:AV212"/>
    <mergeCell ref="AW212:AX212"/>
    <mergeCell ref="AQ205:AS206"/>
    <mergeCell ref="AT205:AT206"/>
    <mergeCell ref="AU205:AU206"/>
    <mergeCell ref="AO202:AP202"/>
    <mergeCell ref="AQ202:AX202"/>
    <mergeCell ref="AU211:AV211"/>
    <mergeCell ref="AO212:AQ212"/>
    <mergeCell ref="AS212:AT212"/>
    <mergeCell ref="Z7:AD7"/>
    <mergeCell ref="W57:Y57"/>
    <mergeCell ref="Z57:AD57"/>
    <mergeCell ref="W105:Y105"/>
    <mergeCell ref="U97:Z97"/>
    <mergeCell ref="AA97:AB97"/>
    <mergeCell ref="AC97:AD97"/>
    <mergeCell ref="AC98:AD98"/>
    <mergeCell ref="U98:AB98"/>
    <mergeCell ref="U99:AD99"/>
    <mergeCell ref="A392:H392"/>
    <mergeCell ref="A536:F536"/>
    <mergeCell ref="I529:J529"/>
    <mergeCell ref="G530:H530"/>
    <mergeCell ref="I530:J530"/>
    <mergeCell ref="Z105:AD105"/>
    <mergeCell ref="W154:Y154"/>
    <mergeCell ref="Z154:AD154"/>
    <mergeCell ref="M399:O399"/>
    <mergeCell ref="P399:T399"/>
    <mergeCell ref="AO222:AQ222"/>
    <mergeCell ref="AR222:AS222"/>
    <mergeCell ref="AR219:AS219"/>
    <mergeCell ref="P303:T303"/>
    <mergeCell ref="AO223:AQ223"/>
    <mergeCell ref="AR223:AS223"/>
    <mergeCell ref="AO237:AT237"/>
    <mergeCell ref="AO244:AT244"/>
    <mergeCell ref="AE296:AL296"/>
    <mergeCell ref="AM296:AN296"/>
    <mergeCell ref="AP205:AP206"/>
    <mergeCell ref="AQ203:AS203"/>
    <mergeCell ref="AT203:AX203"/>
    <mergeCell ref="AV205:AX205"/>
    <mergeCell ref="AT208:AX208"/>
    <mergeCell ref="AO203:AP203"/>
    <mergeCell ref="K489:P489"/>
    <mergeCell ref="Q489:R489"/>
    <mergeCell ref="S489:T489"/>
    <mergeCell ref="AQ207:AS208"/>
    <mergeCell ref="AT207:AU207"/>
    <mergeCell ref="AV207:AX207"/>
    <mergeCell ref="AS214:AT214"/>
    <mergeCell ref="AS211:AT211"/>
    <mergeCell ref="AO214:AQ214"/>
    <mergeCell ref="S311:T311"/>
    <mergeCell ref="S488:T488"/>
    <mergeCell ref="Q484:R484"/>
    <mergeCell ref="M448:O448"/>
    <mergeCell ref="Q483:R483"/>
    <mergeCell ref="S490:T490"/>
    <mergeCell ref="K487:P487"/>
    <mergeCell ref="Q487:R487"/>
    <mergeCell ref="S487:T487"/>
    <mergeCell ref="K488:P488"/>
    <mergeCell ref="Q488:R488"/>
    <mergeCell ref="S484:T484"/>
    <mergeCell ref="Q481:R481"/>
    <mergeCell ref="S481:T481"/>
    <mergeCell ref="K481:P481"/>
    <mergeCell ref="K442:T442"/>
    <mergeCell ref="K444:L444"/>
    <mergeCell ref="M444:T444"/>
    <mergeCell ref="O474:P474"/>
    <mergeCell ref="P448:T448"/>
    <mergeCell ref="K474:L474"/>
    <mergeCell ref="K482:P482"/>
    <mergeCell ref="Q482:R482"/>
    <mergeCell ref="S482:T482"/>
    <mergeCell ref="Q470:R470"/>
    <mergeCell ref="S470:T470"/>
    <mergeCell ref="S483:T483"/>
    <mergeCell ref="K475:L475"/>
    <mergeCell ref="O475:P475"/>
    <mergeCell ref="Q475:R475"/>
    <mergeCell ref="S475:T475"/>
    <mergeCell ref="K468:M468"/>
    <mergeCell ref="N468:O468"/>
    <mergeCell ref="Q468:R468"/>
    <mergeCell ref="S468:T468"/>
    <mergeCell ref="K469:M469"/>
    <mergeCell ref="N469:O469"/>
    <mergeCell ref="Q469:R469"/>
    <mergeCell ref="S469:T469"/>
    <mergeCell ref="K465:M465"/>
    <mergeCell ref="N465:O465"/>
    <mergeCell ref="Q465:R465"/>
    <mergeCell ref="S465:T465"/>
    <mergeCell ref="K467:M467"/>
    <mergeCell ref="N467:O467"/>
    <mergeCell ref="Q467:R467"/>
    <mergeCell ref="S467:T467"/>
    <mergeCell ref="N466:O466"/>
    <mergeCell ref="Q466:R466"/>
    <mergeCell ref="K476:L476"/>
    <mergeCell ref="O476:P476"/>
    <mergeCell ref="Q476:R476"/>
    <mergeCell ref="S476:T476"/>
    <mergeCell ref="Q477:R477"/>
    <mergeCell ref="S477:T477"/>
    <mergeCell ref="K463:M463"/>
    <mergeCell ref="N463:O463"/>
    <mergeCell ref="Q463:R463"/>
    <mergeCell ref="S463:T463"/>
    <mergeCell ref="K464:M464"/>
    <mergeCell ref="N464:O464"/>
    <mergeCell ref="Q464:R464"/>
    <mergeCell ref="S464:T464"/>
    <mergeCell ref="Q459:R459"/>
    <mergeCell ref="S459:T459"/>
    <mergeCell ref="K462:M462"/>
    <mergeCell ref="N462:O462"/>
    <mergeCell ref="Q462:R462"/>
    <mergeCell ref="S462:T462"/>
    <mergeCell ref="K457:M457"/>
    <mergeCell ref="O457:P457"/>
    <mergeCell ref="Q457:R457"/>
    <mergeCell ref="S457:T457"/>
    <mergeCell ref="K458:M458"/>
    <mergeCell ref="O458:P458"/>
    <mergeCell ref="Q458:R458"/>
    <mergeCell ref="S458:T458"/>
    <mergeCell ref="S456:T456"/>
    <mergeCell ref="L452:L453"/>
    <mergeCell ref="M452:O453"/>
    <mergeCell ref="P452:Q452"/>
    <mergeCell ref="R452:T452"/>
    <mergeCell ref="P453:T453"/>
    <mergeCell ref="K455:L455"/>
    <mergeCell ref="K456:M456"/>
    <mergeCell ref="O456:P456"/>
    <mergeCell ref="Q456:R456"/>
    <mergeCell ref="R450:T450"/>
    <mergeCell ref="K446:L446"/>
    <mergeCell ref="M446:T446"/>
    <mergeCell ref="K447:L447"/>
    <mergeCell ref="M447:T447"/>
    <mergeCell ref="K448:L448"/>
    <mergeCell ref="L450:L451"/>
    <mergeCell ref="M450:O451"/>
    <mergeCell ref="P450:P451"/>
    <mergeCell ref="Q450:Q451"/>
    <mergeCell ref="K439:P439"/>
    <mergeCell ref="Q439:R439"/>
    <mergeCell ref="S439:T439"/>
    <mergeCell ref="K445:L445"/>
    <mergeCell ref="M445:T445"/>
    <mergeCell ref="K440:P440"/>
    <mergeCell ref="Q440:R440"/>
    <mergeCell ref="S440:T440"/>
    <mergeCell ref="S441:T441"/>
    <mergeCell ref="K441:R441"/>
    <mergeCell ref="Q435:R435"/>
    <mergeCell ref="S435:T435"/>
    <mergeCell ref="K437:P437"/>
    <mergeCell ref="Q437:R437"/>
    <mergeCell ref="S437:T437"/>
    <mergeCell ref="K438:P438"/>
    <mergeCell ref="Q438:R438"/>
    <mergeCell ref="S438:T438"/>
    <mergeCell ref="Q433:R433"/>
    <mergeCell ref="S433:T433"/>
    <mergeCell ref="K434:L434"/>
    <mergeCell ref="O434:P434"/>
    <mergeCell ref="Q434:R434"/>
    <mergeCell ref="S434:T434"/>
    <mergeCell ref="Q432:R432"/>
    <mergeCell ref="S432:T432"/>
    <mergeCell ref="Q427:R427"/>
    <mergeCell ref="S427:T427"/>
    <mergeCell ref="Q428:R428"/>
    <mergeCell ref="S428:T428"/>
    <mergeCell ref="K432:P432"/>
    <mergeCell ref="K433:P433"/>
    <mergeCell ref="K425:L425"/>
    <mergeCell ref="O425:P425"/>
    <mergeCell ref="K427:L427"/>
    <mergeCell ref="O427:P427"/>
    <mergeCell ref="O426:P426"/>
    <mergeCell ref="S421:T421"/>
    <mergeCell ref="K424:L424"/>
    <mergeCell ref="O424:P424"/>
    <mergeCell ref="Q424:R424"/>
    <mergeCell ref="S424:T424"/>
    <mergeCell ref="Q421:R421"/>
    <mergeCell ref="K419:M419"/>
    <mergeCell ref="N419:O419"/>
    <mergeCell ref="Q419:R419"/>
    <mergeCell ref="S419:T419"/>
    <mergeCell ref="K418:M418"/>
    <mergeCell ref="N418:O418"/>
    <mergeCell ref="Q418:R418"/>
    <mergeCell ref="S418:T418"/>
    <mergeCell ref="K416:M416"/>
    <mergeCell ref="N416:O416"/>
    <mergeCell ref="Q416:R416"/>
    <mergeCell ref="S416:T416"/>
    <mergeCell ref="K417:M417"/>
    <mergeCell ref="N417:O417"/>
    <mergeCell ref="Q417:R417"/>
    <mergeCell ref="S417:T417"/>
    <mergeCell ref="K414:M414"/>
    <mergeCell ref="N414:O414"/>
    <mergeCell ref="Q414:R414"/>
    <mergeCell ref="S414:T414"/>
    <mergeCell ref="K415:M415"/>
    <mergeCell ref="N415:O415"/>
    <mergeCell ref="Q415:R415"/>
    <mergeCell ref="S415:T415"/>
    <mergeCell ref="Q410:R410"/>
    <mergeCell ref="S410:T410"/>
    <mergeCell ref="K413:M413"/>
    <mergeCell ref="N413:O413"/>
    <mergeCell ref="Q413:R413"/>
    <mergeCell ref="S413:T413"/>
    <mergeCell ref="K408:M408"/>
    <mergeCell ref="O408:P408"/>
    <mergeCell ref="Q408:R408"/>
    <mergeCell ref="S408:T408"/>
    <mergeCell ref="K409:M409"/>
    <mergeCell ref="O409:P409"/>
    <mergeCell ref="Q409:R409"/>
    <mergeCell ref="S409:T409"/>
    <mergeCell ref="S407:T407"/>
    <mergeCell ref="L403:L404"/>
    <mergeCell ref="M403:O404"/>
    <mergeCell ref="P403:Q403"/>
    <mergeCell ref="R403:T403"/>
    <mergeCell ref="P404:T404"/>
    <mergeCell ref="K406:L406"/>
    <mergeCell ref="K407:M407"/>
    <mergeCell ref="O407:P407"/>
    <mergeCell ref="Q407:R407"/>
    <mergeCell ref="R401:T401"/>
    <mergeCell ref="K397:L397"/>
    <mergeCell ref="M397:T397"/>
    <mergeCell ref="K398:L398"/>
    <mergeCell ref="M398:T398"/>
    <mergeCell ref="K399:L399"/>
    <mergeCell ref="L401:L402"/>
    <mergeCell ref="M401:O402"/>
    <mergeCell ref="P401:P402"/>
    <mergeCell ref="Q401:Q402"/>
    <mergeCell ref="K396:L396"/>
    <mergeCell ref="M396:T396"/>
    <mergeCell ref="U195:Z195"/>
    <mergeCell ref="AA195:AB195"/>
    <mergeCell ref="AC195:AD195"/>
    <mergeCell ref="AC196:AD196"/>
    <mergeCell ref="U196:AB196"/>
    <mergeCell ref="K310:L310"/>
    <mergeCell ref="K311:M311"/>
    <mergeCell ref="O311:P311"/>
    <mergeCell ref="U194:Z194"/>
    <mergeCell ref="AA194:AB194"/>
    <mergeCell ref="AC194:AD194"/>
    <mergeCell ref="K393:T393"/>
    <mergeCell ref="K395:L395"/>
    <mergeCell ref="M395:T395"/>
    <mergeCell ref="Q311:R311"/>
    <mergeCell ref="O313:P313"/>
    <mergeCell ref="Q337:R337"/>
    <mergeCell ref="S337:T337"/>
    <mergeCell ref="AC190:AD190"/>
    <mergeCell ref="U192:Z192"/>
    <mergeCell ref="AA192:AB192"/>
    <mergeCell ref="AC192:AD192"/>
    <mergeCell ref="U193:Z193"/>
    <mergeCell ref="AA193:AB193"/>
    <mergeCell ref="AC193:AD193"/>
    <mergeCell ref="U186:Z186"/>
    <mergeCell ref="U187:Z187"/>
    <mergeCell ref="U188:Z188"/>
    <mergeCell ref="AA190:AB190"/>
    <mergeCell ref="AA188:AB188"/>
    <mergeCell ref="U189:V189"/>
    <mergeCell ref="Y189:Z189"/>
    <mergeCell ref="AA189:AB189"/>
    <mergeCell ref="AC189:AD189"/>
    <mergeCell ref="AA186:AB186"/>
    <mergeCell ref="AC186:AD186"/>
    <mergeCell ref="AA187:AB187"/>
    <mergeCell ref="AC187:AD187"/>
    <mergeCell ref="AC188:AD188"/>
    <mergeCell ref="U182:V182"/>
    <mergeCell ref="Y182:Z182"/>
    <mergeCell ref="AA182:AB182"/>
    <mergeCell ref="AC182:AD182"/>
    <mergeCell ref="AA183:AB183"/>
    <mergeCell ref="AC183:AD183"/>
    <mergeCell ref="U180:V180"/>
    <mergeCell ref="Y180:Z180"/>
    <mergeCell ref="AA180:AB180"/>
    <mergeCell ref="AC180:AD180"/>
    <mergeCell ref="U181:V181"/>
    <mergeCell ref="Y181:Z181"/>
    <mergeCell ref="AA181:AB181"/>
    <mergeCell ref="AC181:AD181"/>
    <mergeCell ref="AA176:AB176"/>
    <mergeCell ref="AC176:AD176"/>
    <mergeCell ref="U179:V179"/>
    <mergeCell ref="Y179:Z179"/>
    <mergeCell ref="AA179:AB179"/>
    <mergeCell ref="AC179:AD179"/>
    <mergeCell ref="U173:W173"/>
    <mergeCell ref="X173:Y173"/>
    <mergeCell ref="AA173:AB173"/>
    <mergeCell ref="AC173:AD173"/>
    <mergeCell ref="U175:W175"/>
    <mergeCell ref="X175:Y175"/>
    <mergeCell ref="AA175:AB175"/>
    <mergeCell ref="AC175:AD175"/>
    <mergeCell ref="U171:W171"/>
    <mergeCell ref="X171:Y171"/>
    <mergeCell ref="AA171:AB171"/>
    <mergeCell ref="AC171:AD171"/>
    <mergeCell ref="U172:W172"/>
    <mergeCell ref="X172:Y172"/>
    <mergeCell ref="AA172:AB172"/>
    <mergeCell ref="AC172:AD172"/>
    <mergeCell ref="U169:W169"/>
    <mergeCell ref="X169:Y169"/>
    <mergeCell ref="AA169:AB169"/>
    <mergeCell ref="AC169:AD169"/>
    <mergeCell ref="U170:W170"/>
    <mergeCell ref="X170:Y170"/>
    <mergeCell ref="AA170:AB170"/>
    <mergeCell ref="AC170:AD170"/>
    <mergeCell ref="AA165:AB165"/>
    <mergeCell ref="AC165:AD165"/>
    <mergeCell ref="U168:W168"/>
    <mergeCell ref="X168:Y168"/>
    <mergeCell ref="AA168:AB168"/>
    <mergeCell ref="AC168:AD168"/>
    <mergeCell ref="U163:W163"/>
    <mergeCell ref="Y163:Z163"/>
    <mergeCell ref="AA163:AB163"/>
    <mergeCell ref="AC163:AD163"/>
    <mergeCell ref="U164:W164"/>
    <mergeCell ref="Y164:Z164"/>
    <mergeCell ref="AA164:AB164"/>
    <mergeCell ref="AC164:AD164"/>
    <mergeCell ref="U162:W162"/>
    <mergeCell ref="Y162:Z162"/>
    <mergeCell ref="AA162:AB162"/>
    <mergeCell ref="AC162:AD162"/>
    <mergeCell ref="V158:V159"/>
    <mergeCell ref="W158:Y159"/>
    <mergeCell ref="Z158:AA158"/>
    <mergeCell ref="AB158:AD158"/>
    <mergeCell ref="Z159:AD159"/>
    <mergeCell ref="U152:V152"/>
    <mergeCell ref="W152:AD152"/>
    <mergeCell ref="U153:V153"/>
    <mergeCell ref="W153:AD153"/>
    <mergeCell ref="U154:V154"/>
    <mergeCell ref="U161:V161"/>
    <mergeCell ref="U150:V150"/>
    <mergeCell ref="W150:AD150"/>
    <mergeCell ref="U151:V151"/>
    <mergeCell ref="W151:AD151"/>
    <mergeCell ref="AC147:AD147"/>
    <mergeCell ref="V156:V157"/>
    <mergeCell ref="W156:Y157"/>
    <mergeCell ref="Z156:Z157"/>
    <mergeCell ref="AA156:AA157"/>
    <mergeCell ref="AB156:AD156"/>
    <mergeCell ref="AA145:AB145"/>
    <mergeCell ref="AC145:AD145"/>
    <mergeCell ref="U146:Z146"/>
    <mergeCell ref="AA146:AB146"/>
    <mergeCell ref="AC146:AD146"/>
    <mergeCell ref="U148:AD148"/>
    <mergeCell ref="AA141:AB141"/>
    <mergeCell ref="AC141:AD141"/>
    <mergeCell ref="U143:Z143"/>
    <mergeCell ref="AA143:AB143"/>
    <mergeCell ref="AC143:AD143"/>
    <mergeCell ref="U147:AB147"/>
    <mergeCell ref="U144:Z144"/>
    <mergeCell ref="AA144:AB144"/>
    <mergeCell ref="AC144:AD144"/>
    <mergeCell ref="U145:Z145"/>
    <mergeCell ref="AA139:AB139"/>
    <mergeCell ref="AC139:AD139"/>
    <mergeCell ref="U140:V140"/>
    <mergeCell ref="Y140:Z140"/>
    <mergeCell ref="AA140:AB140"/>
    <mergeCell ref="AC140:AD140"/>
    <mergeCell ref="U139:Z139"/>
    <mergeCell ref="AA137:AB137"/>
    <mergeCell ref="AC137:AD137"/>
    <mergeCell ref="AA138:AB138"/>
    <mergeCell ref="AC138:AD138"/>
    <mergeCell ref="AA133:AB133"/>
    <mergeCell ref="AC133:AD133"/>
    <mergeCell ref="AA134:AB134"/>
    <mergeCell ref="AC134:AD134"/>
    <mergeCell ref="AA131:AB131"/>
    <mergeCell ref="AC131:AD131"/>
    <mergeCell ref="U132:V132"/>
    <mergeCell ref="Y132:Z132"/>
    <mergeCell ref="AA132:AB132"/>
    <mergeCell ref="AC132:AD132"/>
    <mergeCell ref="U130:V130"/>
    <mergeCell ref="Y130:Z130"/>
    <mergeCell ref="AA130:AB130"/>
    <mergeCell ref="AC130:AD130"/>
    <mergeCell ref="U137:Z137"/>
    <mergeCell ref="U138:Z138"/>
    <mergeCell ref="U131:V131"/>
    <mergeCell ref="Y131:Z131"/>
    <mergeCell ref="U133:V133"/>
    <mergeCell ref="Y133:Z133"/>
    <mergeCell ref="U125:W125"/>
    <mergeCell ref="X125:Y125"/>
    <mergeCell ref="AA125:AB125"/>
    <mergeCell ref="AC125:AD125"/>
    <mergeCell ref="AA127:AB127"/>
    <mergeCell ref="AC127:AD127"/>
    <mergeCell ref="U123:W123"/>
    <mergeCell ref="X123:Y123"/>
    <mergeCell ref="AA123:AB123"/>
    <mergeCell ref="AC123:AD123"/>
    <mergeCell ref="U124:W124"/>
    <mergeCell ref="X124:Y124"/>
    <mergeCell ref="AA124:AB124"/>
    <mergeCell ref="AC124:AD124"/>
    <mergeCell ref="U121:W121"/>
    <mergeCell ref="X121:Y121"/>
    <mergeCell ref="AA121:AB121"/>
    <mergeCell ref="AC121:AD121"/>
    <mergeCell ref="U122:W122"/>
    <mergeCell ref="X122:Y122"/>
    <mergeCell ref="AA122:AB122"/>
    <mergeCell ref="AC122:AD122"/>
    <mergeCell ref="U119:W119"/>
    <mergeCell ref="X119:Y119"/>
    <mergeCell ref="AA119:AB119"/>
    <mergeCell ref="AC119:AD119"/>
    <mergeCell ref="U120:W120"/>
    <mergeCell ref="X120:Y120"/>
    <mergeCell ref="AA120:AB120"/>
    <mergeCell ref="AC120:AD120"/>
    <mergeCell ref="AC114:AD114"/>
    <mergeCell ref="U115:W115"/>
    <mergeCell ref="Y115:Z115"/>
    <mergeCell ref="AA115:AB115"/>
    <mergeCell ref="AC115:AD115"/>
    <mergeCell ref="AA116:AB116"/>
    <mergeCell ref="AC116:AD116"/>
    <mergeCell ref="U112:V112"/>
    <mergeCell ref="U113:W113"/>
    <mergeCell ref="Y113:Z113"/>
    <mergeCell ref="AA113:AB113"/>
    <mergeCell ref="U114:W114"/>
    <mergeCell ref="Y114:Z114"/>
    <mergeCell ref="AA114:AB114"/>
    <mergeCell ref="V107:V108"/>
    <mergeCell ref="W107:Y108"/>
    <mergeCell ref="Z107:Z108"/>
    <mergeCell ref="AA107:AA108"/>
    <mergeCell ref="AC113:AD113"/>
    <mergeCell ref="V109:V110"/>
    <mergeCell ref="W109:Y110"/>
    <mergeCell ref="Z109:AA109"/>
    <mergeCell ref="AB109:AD109"/>
    <mergeCell ref="Z110:AD110"/>
    <mergeCell ref="U101:V101"/>
    <mergeCell ref="W101:AD101"/>
    <mergeCell ref="U102:V102"/>
    <mergeCell ref="W102:AD102"/>
    <mergeCell ref="AB107:AD107"/>
    <mergeCell ref="U103:V103"/>
    <mergeCell ref="W103:AD103"/>
    <mergeCell ref="U104:V104"/>
    <mergeCell ref="W104:AD104"/>
    <mergeCell ref="U105:V105"/>
    <mergeCell ref="AC96:AD96"/>
    <mergeCell ref="AA92:AB92"/>
    <mergeCell ref="AC92:AD92"/>
    <mergeCell ref="U94:Z94"/>
    <mergeCell ref="AA94:AB94"/>
    <mergeCell ref="AC94:AD94"/>
    <mergeCell ref="U95:Z95"/>
    <mergeCell ref="AA95:AB95"/>
    <mergeCell ref="AC95:AD95"/>
    <mergeCell ref="U88:Z88"/>
    <mergeCell ref="U89:Z89"/>
    <mergeCell ref="U96:Z96"/>
    <mergeCell ref="AA96:AB96"/>
    <mergeCell ref="AA90:AB90"/>
    <mergeCell ref="U91:V91"/>
    <mergeCell ref="Y91:Z91"/>
    <mergeCell ref="AA88:AB88"/>
    <mergeCell ref="AA91:AB91"/>
    <mergeCell ref="U90:Z90"/>
    <mergeCell ref="AC91:AD91"/>
    <mergeCell ref="AA78:AB78"/>
    <mergeCell ref="AC78:AD78"/>
    <mergeCell ref="AA81:AB81"/>
    <mergeCell ref="AC81:AD81"/>
    <mergeCell ref="AA83:AB83"/>
    <mergeCell ref="AC83:AD83"/>
    <mergeCell ref="AC90:AD90"/>
    <mergeCell ref="AC85:AD85"/>
    <mergeCell ref="AC82:AD82"/>
    <mergeCell ref="U77:W77"/>
    <mergeCell ref="X77:Y77"/>
    <mergeCell ref="AA77:AB77"/>
    <mergeCell ref="AC77:AD77"/>
    <mergeCell ref="U76:W76"/>
    <mergeCell ref="X76:Y76"/>
    <mergeCell ref="AA76:AB76"/>
    <mergeCell ref="AC76:AD76"/>
    <mergeCell ref="AC74:AD74"/>
    <mergeCell ref="U75:W75"/>
    <mergeCell ref="AC88:AD88"/>
    <mergeCell ref="AA89:AB89"/>
    <mergeCell ref="AC89:AD89"/>
    <mergeCell ref="U84:V84"/>
    <mergeCell ref="Y84:Z84"/>
    <mergeCell ref="AA84:AB84"/>
    <mergeCell ref="AC84:AD84"/>
    <mergeCell ref="AA85:AB85"/>
    <mergeCell ref="U83:V83"/>
    <mergeCell ref="U74:W74"/>
    <mergeCell ref="X74:Y74"/>
    <mergeCell ref="AA74:AB74"/>
    <mergeCell ref="U81:V81"/>
    <mergeCell ref="Y81:Z81"/>
    <mergeCell ref="Y83:Z83"/>
    <mergeCell ref="U82:V82"/>
    <mergeCell ref="Y82:Z82"/>
    <mergeCell ref="AA82:AB82"/>
    <mergeCell ref="X75:Y75"/>
    <mergeCell ref="AA75:AB75"/>
    <mergeCell ref="AC75:AD75"/>
    <mergeCell ref="U72:W72"/>
    <mergeCell ref="X72:Y72"/>
    <mergeCell ref="AA72:AB72"/>
    <mergeCell ref="AC72:AD72"/>
    <mergeCell ref="U73:W73"/>
    <mergeCell ref="X73:Y73"/>
    <mergeCell ref="AA73:AB73"/>
    <mergeCell ref="AC73:AD73"/>
    <mergeCell ref="AA68:AB68"/>
    <mergeCell ref="AC68:AD68"/>
    <mergeCell ref="U71:W71"/>
    <mergeCell ref="X71:Y71"/>
    <mergeCell ref="AA71:AB71"/>
    <mergeCell ref="AC71:AD71"/>
    <mergeCell ref="U66:W66"/>
    <mergeCell ref="Y66:Z66"/>
    <mergeCell ref="AA66:AB66"/>
    <mergeCell ref="AC66:AD66"/>
    <mergeCell ref="U67:W67"/>
    <mergeCell ref="Y67:Z67"/>
    <mergeCell ref="AA67:AB67"/>
    <mergeCell ref="AC67:AD67"/>
    <mergeCell ref="AC65:AD65"/>
    <mergeCell ref="V61:V62"/>
    <mergeCell ref="W61:Y62"/>
    <mergeCell ref="Z61:AA61"/>
    <mergeCell ref="AB61:AD61"/>
    <mergeCell ref="Z62:AD62"/>
    <mergeCell ref="U64:V64"/>
    <mergeCell ref="U65:W65"/>
    <mergeCell ref="Y65:Z65"/>
    <mergeCell ref="AA65:AB65"/>
    <mergeCell ref="AB59:AD59"/>
    <mergeCell ref="U55:V55"/>
    <mergeCell ref="W55:AD55"/>
    <mergeCell ref="U56:V56"/>
    <mergeCell ref="W56:AD56"/>
    <mergeCell ref="U57:V57"/>
    <mergeCell ref="V59:V60"/>
    <mergeCell ref="W59:Y60"/>
    <mergeCell ref="Z59:Z60"/>
    <mergeCell ref="AA59:AA60"/>
    <mergeCell ref="U51:AD51"/>
    <mergeCell ref="U53:V53"/>
    <mergeCell ref="W53:AD53"/>
    <mergeCell ref="U54:V54"/>
    <mergeCell ref="W54:AD54"/>
    <mergeCell ref="U49:Z49"/>
    <mergeCell ref="AA49:AB49"/>
    <mergeCell ref="AC49:AD49"/>
    <mergeCell ref="AC50:AD50"/>
    <mergeCell ref="U50:AB50"/>
    <mergeCell ref="U47:Z47"/>
    <mergeCell ref="AA47:AB47"/>
    <mergeCell ref="AC47:AD47"/>
    <mergeCell ref="U48:Z48"/>
    <mergeCell ref="AA48:AB48"/>
    <mergeCell ref="AC48:AD48"/>
    <mergeCell ref="Z11:AA11"/>
    <mergeCell ref="AB11:AD11"/>
    <mergeCell ref="Z12:AD12"/>
    <mergeCell ref="V9:V10"/>
    <mergeCell ref="W9:Y10"/>
    <mergeCell ref="Z9:Z10"/>
    <mergeCell ref="AA9:AA10"/>
    <mergeCell ref="AB9:AD9"/>
    <mergeCell ref="AC26:AD26"/>
    <mergeCell ref="U5:V5"/>
    <mergeCell ref="W5:AD5"/>
    <mergeCell ref="U6:V6"/>
    <mergeCell ref="W6:AD6"/>
    <mergeCell ref="U7:V7"/>
    <mergeCell ref="V11:V12"/>
    <mergeCell ref="W11:Y12"/>
    <mergeCell ref="X24:Y24"/>
    <mergeCell ref="W7:Y7"/>
    <mergeCell ref="AC29:AD29"/>
    <mergeCell ref="U16:W16"/>
    <mergeCell ref="Y16:Z16"/>
    <mergeCell ref="AC17:AD17"/>
    <mergeCell ref="AA24:AB24"/>
    <mergeCell ref="AC24:AD24"/>
    <mergeCell ref="AA19:AB19"/>
    <mergeCell ref="AC19:AD19"/>
    <mergeCell ref="AC23:AD23"/>
    <mergeCell ref="U24:W24"/>
    <mergeCell ref="AA23:AB23"/>
    <mergeCell ref="U26:W26"/>
    <mergeCell ref="U1:AD1"/>
    <mergeCell ref="U3:V3"/>
    <mergeCell ref="W3:AD3"/>
    <mergeCell ref="U4:V4"/>
    <mergeCell ref="W4:AD4"/>
    <mergeCell ref="U22:W22"/>
    <mergeCell ref="X22:Y22"/>
    <mergeCell ref="AA22:AB22"/>
    <mergeCell ref="U29:W29"/>
    <mergeCell ref="AC22:AD22"/>
    <mergeCell ref="X25:Y25"/>
    <mergeCell ref="AA25:AB25"/>
    <mergeCell ref="AC25:AD25"/>
    <mergeCell ref="U28:W28"/>
    <mergeCell ref="X28:Y28"/>
    <mergeCell ref="AA28:AB28"/>
    <mergeCell ref="AC28:AD28"/>
    <mergeCell ref="U25:W25"/>
    <mergeCell ref="AA30:AB30"/>
    <mergeCell ref="AA33:AB33"/>
    <mergeCell ref="AC33:AD33"/>
    <mergeCell ref="AC30:AD30"/>
    <mergeCell ref="AC41:AD41"/>
    <mergeCell ref="AA37:AB37"/>
    <mergeCell ref="AA34:AB34"/>
    <mergeCell ref="Y43:Z43"/>
    <mergeCell ref="AA43:AB43"/>
    <mergeCell ref="AA36:AB36"/>
    <mergeCell ref="AC36:AD36"/>
    <mergeCell ref="AA40:AB40"/>
    <mergeCell ref="AC40:AD40"/>
    <mergeCell ref="AA41:AB41"/>
    <mergeCell ref="AC37:AD37"/>
    <mergeCell ref="U41:Z41"/>
    <mergeCell ref="U40:Z40"/>
    <mergeCell ref="U33:V33"/>
    <mergeCell ref="Y33:Z33"/>
    <mergeCell ref="U14:V14"/>
    <mergeCell ref="U15:W15"/>
    <mergeCell ref="Y15:Z15"/>
    <mergeCell ref="U34:V34"/>
    <mergeCell ref="Y34:Z34"/>
    <mergeCell ref="U23:W23"/>
    <mergeCell ref="U17:W17"/>
    <mergeCell ref="Y17:Z17"/>
    <mergeCell ref="AA15:AB15"/>
    <mergeCell ref="X26:Y26"/>
    <mergeCell ref="AA26:AB26"/>
    <mergeCell ref="X29:Y29"/>
    <mergeCell ref="AA29:AB29"/>
    <mergeCell ref="AC15:AD15"/>
    <mergeCell ref="AA16:AB16"/>
    <mergeCell ref="AC16:AD16"/>
    <mergeCell ref="AA17:AB17"/>
    <mergeCell ref="X23:Y23"/>
    <mergeCell ref="U46:Z46"/>
    <mergeCell ref="AA46:AB46"/>
    <mergeCell ref="AC46:AD46"/>
    <mergeCell ref="AA42:AB42"/>
    <mergeCell ref="AC42:AD42"/>
    <mergeCell ref="U43:V43"/>
    <mergeCell ref="AA44:AB44"/>
    <mergeCell ref="AC44:AD44"/>
    <mergeCell ref="AC43:AD43"/>
    <mergeCell ref="U42:Z42"/>
    <mergeCell ref="U35:V35"/>
    <mergeCell ref="Y35:Z35"/>
    <mergeCell ref="AA35:AB35"/>
    <mergeCell ref="AC35:AD35"/>
    <mergeCell ref="U36:V36"/>
    <mergeCell ref="Y36:Z36"/>
    <mergeCell ref="Q137:R137"/>
    <mergeCell ref="S137:T137"/>
    <mergeCell ref="K137:P137"/>
    <mergeCell ref="Q138:R138"/>
    <mergeCell ref="S138:T138"/>
    <mergeCell ref="AC34:AD34"/>
    <mergeCell ref="Q133:R133"/>
    <mergeCell ref="S133:T133"/>
    <mergeCell ref="Q134:R134"/>
    <mergeCell ref="S134:T134"/>
    <mergeCell ref="Q130:R130"/>
    <mergeCell ref="S130:T130"/>
    <mergeCell ref="S127:T127"/>
    <mergeCell ref="O132:P132"/>
    <mergeCell ref="Q132:R132"/>
    <mergeCell ref="S132:T132"/>
    <mergeCell ref="Q131:R131"/>
    <mergeCell ref="S131:T131"/>
    <mergeCell ref="Q127:R127"/>
    <mergeCell ref="K122:M122"/>
    <mergeCell ref="N122:O122"/>
    <mergeCell ref="Q122:R122"/>
    <mergeCell ref="S122:T122"/>
    <mergeCell ref="S123:T123"/>
    <mergeCell ref="K125:M125"/>
    <mergeCell ref="N125:O125"/>
    <mergeCell ref="Q125:R125"/>
    <mergeCell ref="S125:T125"/>
    <mergeCell ref="Q123:R123"/>
    <mergeCell ref="K138:P138"/>
    <mergeCell ref="K123:M123"/>
    <mergeCell ref="N123:O123"/>
    <mergeCell ref="K131:L131"/>
    <mergeCell ref="O131:P131"/>
    <mergeCell ref="K133:L133"/>
    <mergeCell ref="O133:P133"/>
    <mergeCell ref="K132:L132"/>
    <mergeCell ref="K130:L130"/>
    <mergeCell ref="O130:P130"/>
    <mergeCell ref="K120:M120"/>
    <mergeCell ref="N120:O120"/>
    <mergeCell ref="Q120:R120"/>
    <mergeCell ref="S120:T120"/>
    <mergeCell ref="K121:M121"/>
    <mergeCell ref="N121:O121"/>
    <mergeCell ref="Q121:R121"/>
    <mergeCell ref="S121:T121"/>
    <mergeCell ref="Q116:R116"/>
    <mergeCell ref="S116:T116"/>
    <mergeCell ref="K119:M119"/>
    <mergeCell ref="N119:O119"/>
    <mergeCell ref="Q119:R119"/>
    <mergeCell ref="S119:T119"/>
    <mergeCell ref="Q113:R113"/>
    <mergeCell ref="K114:M114"/>
    <mergeCell ref="O114:P114"/>
    <mergeCell ref="Q114:R114"/>
    <mergeCell ref="S114:T114"/>
    <mergeCell ref="K115:M115"/>
    <mergeCell ref="O115:P115"/>
    <mergeCell ref="Q115:R115"/>
    <mergeCell ref="S115:T115"/>
    <mergeCell ref="Q107:Q108"/>
    <mergeCell ref="S113:T113"/>
    <mergeCell ref="L109:L110"/>
    <mergeCell ref="M109:O110"/>
    <mergeCell ref="P109:Q109"/>
    <mergeCell ref="R109:T109"/>
    <mergeCell ref="P110:T110"/>
    <mergeCell ref="K112:L112"/>
    <mergeCell ref="K113:M113"/>
    <mergeCell ref="O113:P113"/>
    <mergeCell ref="K97:P97"/>
    <mergeCell ref="R107:T107"/>
    <mergeCell ref="K103:L103"/>
    <mergeCell ref="M103:T103"/>
    <mergeCell ref="K104:L104"/>
    <mergeCell ref="M104:T104"/>
    <mergeCell ref="K105:L105"/>
    <mergeCell ref="L107:L108"/>
    <mergeCell ref="M107:O108"/>
    <mergeCell ref="P107:P108"/>
    <mergeCell ref="M105:O105"/>
    <mergeCell ref="P105:T105"/>
    <mergeCell ref="K99:T99"/>
    <mergeCell ref="K101:L101"/>
    <mergeCell ref="M101:T101"/>
    <mergeCell ref="K102:L102"/>
    <mergeCell ref="M102:T102"/>
    <mergeCell ref="Q97:R97"/>
    <mergeCell ref="S97:T97"/>
    <mergeCell ref="S98:T98"/>
    <mergeCell ref="K95:P95"/>
    <mergeCell ref="Q95:R95"/>
    <mergeCell ref="S95:T95"/>
    <mergeCell ref="K96:P96"/>
    <mergeCell ref="Q96:R96"/>
    <mergeCell ref="S96:T96"/>
    <mergeCell ref="K98:R98"/>
    <mergeCell ref="Q92:R92"/>
    <mergeCell ref="S92:T92"/>
    <mergeCell ref="Q90:R90"/>
    <mergeCell ref="S90:T90"/>
    <mergeCell ref="K90:P90"/>
    <mergeCell ref="K94:P94"/>
    <mergeCell ref="Q94:R94"/>
    <mergeCell ref="S94:T94"/>
    <mergeCell ref="K91:L91"/>
    <mergeCell ref="O91:P91"/>
    <mergeCell ref="Q91:R91"/>
    <mergeCell ref="S91:T91"/>
    <mergeCell ref="Q88:R88"/>
    <mergeCell ref="S88:T88"/>
    <mergeCell ref="Q89:R89"/>
    <mergeCell ref="S89:T89"/>
    <mergeCell ref="K88:P88"/>
    <mergeCell ref="K89:P89"/>
    <mergeCell ref="K84:L84"/>
    <mergeCell ref="O84:P84"/>
    <mergeCell ref="Q84:R84"/>
    <mergeCell ref="S84:T84"/>
    <mergeCell ref="Q85:R85"/>
    <mergeCell ref="S85:T85"/>
    <mergeCell ref="S82:T82"/>
    <mergeCell ref="K83:L83"/>
    <mergeCell ref="O83:P83"/>
    <mergeCell ref="Q83:R83"/>
    <mergeCell ref="S83:T83"/>
    <mergeCell ref="K82:L82"/>
    <mergeCell ref="O82:P82"/>
    <mergeCell ref="Q82:R82"/>
    <mergeCell ref="Q78:R78"/>
    <mergeCell ref="S78:T78"/>
    <mergeCell ref="K81:L81"/>
    <mergeCell ref="O81:P81"/>
    <mergeCell ref="Q81:R81"/>
    <mergeCell ref="S81:T81"/>
    <mergeCell ref="N76:O76"/>
    <mergeCell ref="Q76:R76"/>
    <mergeCell ref="S76:T76"/>
    <mergeCell ref="K77:M77"/>
    <mergeCell ref="N77:O77"/>
    <mergeCell ref="Q77:R77"/>
    <mergeCell ref="S77:T77"/>
    <mergeCell ref="K76:M76"/>
    <mergeCell ref="Q68:R68"/>
    <mergeCell ref="N75:O75"/>
    <mergeCell ref="Q75:R75"/>
    <mergeCell ref="S75:T75"/>
    <mergeCell ref="K74:M74"/>
    <mergeCell ref="N74:O74"/>
    <mergeCell ref="Q74:R74"/>
    <mergeCell ref="S74:T74"/>
    <mergeCell ref="N72:O72"/>
    <mergeCell ref="Q72:R72"/>
    <mergeCell ref="S72:T72"/>
    <mergeCell ref="K73:M73"/>
    <mergeCell ref="N73:O73"/>
    <mergeCell ref="Q73:R73"/>
    <mergeCell ref="S73:T73"/>
    <mergeCell ref="S68:T68"/>
    <mergeCell ref="K71:M71"/>
    <mergeCell ref="N71:O71"/>
    <mergeCell ref="Q71:R71"/>
    <mergeCell ref="S71:T71"/>
    <mergeCell ref="O65:P65"/>
    <mergeCell ref="Q65:R65"/>
    <mergeCell ref="S65:T65"/>
    <mergeCell ref="O67:P67"/>
    <mergeCell ref="Q67:R67"/>
    <mergeCell ref="L61:L62"/>
    <mergeCell ref="P62:T62"/>
    <mergeCell ref="S66:T66"/>
    <mergeCell ref="P61:Q61"/>
    <mergeCell ref="R61:T61"/>
    <mergeCell ref="K53:L53"/>
    <mergeCell ref="M54:T54"/>
    <mergeCell ref="R59:T59"/>
    <mergeCell ref="K56:L56"/>
    <mergeCell ref="K50:R50"/>
    <mergeCell ref="Q59:Q60"/>
    <mergeCell ref="L59:L60"/>
    <mergeCell ref="M55:T55"/>
    <mergeCell ref="S50:T50"/>
    <mergeCell ref="M59:O60"/>
    <mergeCell ref="Q49:R49"/>
    <mergeCell ref="Q47:R47"/>
    <mergeCell ref="K36:L36"/>
    <mergeCell ref="N22:O22"/>
    <mergeCell ref="Q22:R22"/>
    <mergeCell ref="K33:L33"/>
    <mergeCell ref="O33:P33"/>
    <mergeCell ref="Q33:R33"/>
    <mergeCell ref="Q26:R26"/>
    <mergeCell ref="K24:M24"/>
    <mergeCell ref="S49:T49"/>
    <mergeCell ref="K51:T51"/>
    <mergeCell ref="K5:L5"/>
    <mergeCell ref="M5:T5"/>
    <mergeCell ref="K6:L6"/>
    <mergeCell ref="M6:T6"/>
    <mergeCell ref="K7:L7"/>
    <mergeCell ref="L11:L12"/>
    <mergeCell ref="M11:O12"/>
    <mergeCell ref="L9:L10"/>
    <mergeCell ref="R9:T9"/>
    <mergeCell ref="Q40:R40"/>
    <mergeCell ref="K35:L35"/>
    <mergeCell ref="O35:P35"/>
    <mergeCell ref="Q23:R23"/>
    <mergeCell ref="S24:T24"/>
    <mergeCell ref="S19:T19"/>
    <mergeCell ref="Q35:R35"/>
    <mergeCell ref="O36:P36"/>
    <mergeCell ref="Q36:R36"/>
    <mergeCell ref="Q17:R17"/>
    <mergeCell ref="Q19:R19"/>
    <mergeCell ref="P11:Q11"/>
    <mergeCell ref="R11:T11"/>
    <mergeCell ref="K15:M15"/>
    <mergeCell ref="O15:P15"/>
    <mergeCell ref="Q15:R15"/>
    <mergeCell ref="O16:P16"/>
    <mergeCell ref="K17:M17"/>
    <mergeCell ref="S17:T17"/>
    <mergeCell ref="M7:O7"/>
    <mergeCell ref="P7:T7"/>
    <mergeCell ref="Q16:R16"/>
    <mergeCell ref="S16:T16"/>
    <mergeCell ref="S15:T15"/>
    <mergeCell ref="K14:L14"/>
    <mergeCell ref="P12:T12"/>
    <mergeCell ref="M9:O10"/>
    <mergeCell ref="P9:P10"/>
    <mergeCell ref="Q9:Q10"/>
    <mergeCell ref="K23:M23"/>
    <mergeCell ref="K1:T1"/>
    <mergeCell ref="K3:L3"/>
    <mergeCell ref="M3:T3"/>
    <mergeCell ref="K4:L4"/>
    <mergeCell ref="M4:T4"/>
    <mergeCell ref="O17:P17"/>
    <mergeCell ref="K22:M22"/>
    <mergeCell ref="S22:T22"/>
    <mergeCell ref="K16:M16"/>
    <mergeCell ref="N28:O28"/>
    <mergeCell ref="Q28:R28"/>
    <mergeCell ref="S28:T28"/>
    <mergeCell ref="S23:T23"/>
    <mergeCell ref="N25:O25"/>
    <mergeCell ref="Q25:R25"/>
    <mergeCell ref="N23:O23"/>
    <mergeCell ref="N24:O24"/>
    <mergeCell ref="Q24:R24"/>
    <mergeCell ref="S27:T27"/>
    <mergeCell ref="K29:M29"/>
    <mergeCell ref="N29:O29"/>
    <mergeCell ref="Q29:R29"/>
    <mergeCell ref="N26:O26"/>
    <mergeCell ref="S25:T25"/>
    <mergeCell ref="K26:M26"/>
    <mergeCell ref="S29:T29"/>
    <mergeCell ref="K25:M25"/>
    <mergeCell ref="S26:T26"/>
    <mergeCell ref="K28:M28"/>
    <mergeCell ref="Q30:R30"/>
    <mergeCell ref="S30:T30"/>
    <mergeCell ref="S35:T35"/>
    <mergeCell ref="Q34:R34"/>
    <mergeCell ref="S34:T34"/>
    <mergeCell ref="S33:T33"/>
    <mergeCell ref="K55:L55"/>
    <mergeCell ref="S47:T47"/>
    <mergeCell ref="K47:P47"/>
    <mergeCell ref="S46:T46"/>
    <mergeCell ref="Q42:R42"/>
    <mergeCell ref="S42:T42"/>
    <mergeCell ref="K43:L43"/>
    <mergeCell ref="K54:L54"/>
    <mergeCell ref="O43:P43"/>
    <mergeCell ref="Q43:R43"/>
    <mergeCell ref="M53:T53"/>
    <mergeCell ref="M61:O62"/>
    <mergeCell ref="S67:T67"/>
    <mergeCell ref="K64:L64"/>
    <mergeCell ref="K65:M65"/>
    <mergeCell ref="K48:P48"/>
    <mergeCell ref="Q48:R48"/>
    <mergeCell ref="S48:T48"/>
    <mergeCell ref="K49:P49"/>
    <mergeCell ref="M56:T56"/>
    <mergeCell ref="S43:T43"/>
    <mergeCell ref="K46:P46"/>
    <mergeCell ref="Q44:R44"/>
    <mergeCell ref="Q46:R46"/>
    <mergeCell ref="S44:T44"/>
    <mergeCell ref="S41:T41"/>
    <mergeCell ref="K41:P41"/>
    <mergeCell ref="K42:P42"/>
    <mergeCell ref="Q41:R41"/>
    <mergeCell ref="S36:T36"/>
    <mergeCell ref="Q37:R37"/>
    <mergeCell ref="S37:T37"/>
    <mergeCell ref="K34:L34"/>
    <mergeCell ref="O34:P34"/>
    <mergeCell ref="K40:P40"/>
    <mergeCell ref="S40:T40"/>
    <mergeCell ref="K72:M72"/>
    <mergeCell ref="K75:M75"/>
    <mergeCell ref="P59:P60"/>
    <mergeCell ref="P57:T57"/>
    <mergeCell ref="K57:L57"/>
    <mergeCell ref="K66:M66"/>
    <mergeCell ref="K67:M67"/>
    <mergeCell ref="M57:O57"/>
    <mergeCell ref="O66:P66"/>
    <mergeCell ref="Q66:R66"/>
    <mergeCell ref="A1114:F1114"/>
    <mergeCell ref="G1114:H1114"/>
    <mergeCell ref="I1114:J1114"/>
    <mergeCell ref="A1115:F1115"/>
    <mergeCell ref="G1115:H1115"/>
    <mergeCell ref="I1115:J1115"/>
    <mergeCell ref="G1111:H1111"/>
    <mergeCell ref="I1111:J1111"/>
    <mergeCell ref="A1113:F1113"/>
    <mergeCell ref="G1113:H1113"/>
    <mergeCell ref="I1113:J1113"/>
    <mergeCell ref="A1117:H1117"/>
    <mergeCell ref="A1116:F1116"/>
    <mergeCell ref="G1116:H1116"/>
    <mergeCell ref="I1116:J1116"/>
    <mergeCell ref="I1117:J1117"/>
    <mergeCell ref="A1107:F1107"/>
    <mergeCell ref="A1108:F1108"/>
    <mergeCell ref="G1109:H1109"/>
    <mergeCell ref="I1109:J1109"/>
    <mergeCell ref="A1110:B1110"/>
    <mergeCell ref="E1110:F1110"/>
    <mergeCell ref="G1110:H1110"/>
    <mergeCell ref="I1110:J1110"/>
    <mergeCell ref="A1109:F1109"/>
    <mergeCell ref="G1104:H1104"/>
    <mergeCell ref="I1104:J1104"/>
    <mergeCell ref="G1107:H1107"/>
    <mergeCell ref="I1107:J1107"/>
    <mergeCell ref="G1108:H1108"/>
    <mergeCell ref="I1108:J1108"/>
    <mergeCell ref="A1102:B1102"/>
    <mergeCell ref="E1102:F1102"/>
    <mergeCell ref="G1102:H1102"/>
    <mergeCell ref="I1102:J1102"/>
    <mergeCell ref="A1103:B1103"/>
    <mergeCell ref="E1103:F1103"/>
    <mergeCell ref="G1103:H1103"/>
    <mergeCell ref="I1103:J1103"/>
    <mergeCell ref="A1100:B1100"/>
    <mergeCell ref="E1100:F1100"/>
    <mergeCell ref="G1100:H1100"/>
    <mergeCell ref="I1100:J1100"/>
    <mergeCell ref="A1101:B1101"/>
    <mergeCell ref="E1101:F1101"/>
    <mergeCell ref="G1101:H1101"/>
    <mergeCell ref="I1101:J1101"/>
    <mergeCell ref="A1096:C1096"/>
    <mergeCell ref="D1096:E1096"/>
    <mergeCell ref="G1096:H1096"/>
    <mergeCell ref="I1096:J1096"/>
    <mergeCell ref="G1097:H1097"/>
    <mergeCell ref="I1097:J1097"/>
    <mergeCell ref="A1094:C1094"/>
    <mergeCell ref="D1094:E1094"/>
    <mergeCell ref="G1094:H1094"/>
    <mergeCell ref="I1094:J1094"/>
    <mergeCell ref="A1095:C1095"/>
    <mergeCell ref="D1095:E1095"/>
    <mergeCell ref="G1095:H1095"/>
    <mergeCell ref="I1095:J1095"/>
    <mergeCell ref="A1092:C1092"/>
    <mergeCell ref="D1092:E1092"/>
    <mergeCell ref="G1092:H1092"/>
    <mergeCell ref="I1092:J1092"/>
    <mergeCell ref="A1093:C1093"/>
    <mergeCell ref="D1093:E1093"/>
    <mergeCell ref="G1093:H1093"/>
    <mergeCell ref="I1093:J1093"/>
    <mergeCell ref="A1090:C1090"/>
    <mergeCell ref="D1090:E1090"/>
    <mergeCell ref="G1090:H1090"/>
    <mergeCell ref="I1090:J1090"/>
    <mergeCell ref="A1091:C1091"/>
    <mergeCell ref="D1091:E1091"/>
    <mergeCell ref="G1091:H1091"/>
    <mergeCell ref="I1091:J1091"/>
    <mergeCell ref="A1086:C1086"/>
    <mergeCell ref="E1086:F1086"/>
    <mergeCell ref="G1086:H1086"/>
    <mergeCell ref="I1086:J1086"/>
    <mergeCell ref="G1087:H1087"/>
    <mergeCell ref="I1087:J1087"/>
    <mergeCell ref="E1084:F1084"/>
    <mergeCell ref="G1084:H1084"/>
    <mergeCell ref="A1085:C1085"/>
    <mergeCell ref="E1085:F1085"/>
    <mergeCell ref="G1085:H1085"/>
    <mergeCell ref="I1085:J1085"/>
    <mergeCell ref="B1078:B1079"/>
    <mergeCell ref="C1078:E1079"/>
    <mergeCell ref="I1084:J1084"/>
    <mergeCell ref="B1080:B1081"/>
    <mergeCell ref="C1080:E1081"/>
    <mergeCell ref="F1080:G1080"/>
    <mergeCell ref="H1080:J1080"/>
    <mergeCell ref="F1081:J1081"/>
    <mergeCell ref="A1083:B1083"/>
    <mergeCell ref="A1084:C1084"/>
    <mergeCell ref="A1073:B1073"/>
    <mergeCell ref="C1073:J1073"/>
    <mergeCell ref="H1078:J1078"/>
    <mergeCell ref="A1074:B1074"/>
    <mergeCell ref="C1074:J1074"/>
    <mergeCell ref="A1075:B1075"/>
    <mergeCell ref="C1075:J1075"/>
    <mergeCell ref="A1076:B1076"/>
    <mergeCell ref="C1076:E1076"/>
    <mergeCell ref="F1076:J1076"/>
    <mergeCell ref="G1061:H1061"/>
    <mergeCell ref="I1061:J1061"/>
    <mergeCell ref="A1062:B1062"/>
    <mergeCell ref="E1062:F1062"/>
    <mergeCell ref="G1062:H1062"/>
    <mergeCell ref="F1078:F1079"/>
    <mergeCell ref="G1078:G1079"/>
    <mergeCell ref="A1070:J1070"/>
    <mergeCell ref="A1072:B1072"/>
    <mergeCell ref="C1072:J1072"/>
    <mergeCell ref="A1068:F1068"/>
    <mergeCell ref="G1068:H1068"/>
    <mergeCell ref="I1068:J1068"/>
    <mergeCell ref="I1069:J1069"/>
    <mergeCell ref="A1069:H1069"/>
    <mergeCell ref="G1056:H1056"/>
    <mergeCell ref="I1056:J1056"/>
    <mergeCell ref="A1066:F1066"/>
    <mergeCell ref="G1066:H1066"/>
    <mergeCell ref="I1066:J1066"/>
    <mergeCell ref="G1053:H1053"/>
    <mergeCell ref="I1053:J1053"/>
    <mergeCell ref="A1054:B1054"/>
    <mergeCell ref="E1054:F1054"/>
    <mergeCell ref="G1054:H1054"/>
    <mergeCell ref="I1054:J1054"/>
    <mergeCell ref="A1053:B1053"/>
    <mergeCell ref="E1053:F1053"/>
    <mergeCell ref="A1067:F1067"/>
    <mergeCell ref="G1067:H1067"/>
    <mergeCell ref="I1067:J1067"/>
    <mergeCell ref="G1063:H1063"/>
    <mergeCell ref="I1063:J1063"/>
    <mergeCell ref="A1065:F1065"/>
    <mergeCell ref="G1065:H1065"/>
    <mergeCell ref="I1065:J1065"/>
    <mergeCell ref="I1062:J1062"/>
    <mergeCell ref="A1061:F1061"/>
    <mergeCell ref="G1049:H1049"/>
    <mergeCell ref="I1049:J1049"/>
    <mergeCell ref="A1052:B1052"/>
    <mergeCell ref="E1052:F1052"/>
    <mergeCell ref="G1052:H1052"/>
    <mergeCell ref="I1052:J1052"/>
    <mergeCell ref="A1059:F1059"/>
    <mergeCell ref="A1060:F1060"/>
    <mergeCell ref="G1047:H1047"/>
    <mergeCell ref="I1047:J1047"/>
    <mergeCell ref="A1048:C1048"/>
    <mergeCell ref="D1048:E1048"/>
    <mergeCell ref="G1048:H1048"/>
    <mergeCell ref="I1048:J1048"/>
    <mergeCell ref="A1047:C1047"/>
    <mergeCell ref="D1047:E1047"/>
    <mergeCell ref="G1045:H1045"/>
    <mergeCell ref="I1045:J1045"/>
    <mergeCell ref="A1046:C1046"/>
    <mergeCell ref="D1046:E1046"/>
    <mergeCell ref="G1046:H1046"/>
    <mergeCell ref="I1046:J1046"/>
    <mergeCell ref="A1045:C1045"/>
    <mergeCell ref="D1045:E1045"/>
    <mergeCell ref="G1059:H1059"/>
    <mergeCell ref="I1059:J1059"/>
    <mergeCell ref="G1060:H1060"/>
    <mergeCell ref="I1060:J1060"/>
    <mergeCell ref="A1055:B1055"/>
    <mergeCell ref="E1055:F1055"/>
    <mergeCell ref="G1055:H1055"/>
    <mergeCell ref="I1055:J1055"/>
    <mergeCell ref="A1043:C1043"/>
    <mergeCell ref="D1043:E1043"/>
    <mergeCell ref="G1043:H1043"/>
    <mergeCell ref="I1043:J1043"/>
    <mergeCell ref="A1044:C1044"/>
    <mergeCell ref="D1044:E1044"/>
    <mergeCell ref="G1044:H1044"/>
    <mergeCell ref="I1044:J1044"/>
    <mergeCell ref="G1039:H1039"/>
    <mergeCell ref="I1039:J1039"/>
    <mergeCell ref="A1042:C1042"/>
    <mergeCell ref="D1042:E1042"/>
    <mergeCell ref="G1042:H1042"/>
    <mergeCell ref="I1042:J1042"/>
    <mergeCell ref="G1036:H1036"/>
    <mergeCell ref="A1037:C1037"/>
    <mergeCell ref="E1037:F1037"/>
    <mergeCell ref="G1037:H1037"/>
    <mergeCell ref="I1037:J1037"/>
    <mergeCell ref="A1038:C1038"/>
    <mergeCell ref="E1038:F1038"/>
    <mergeCell ref="G1038:H1038"/>
    <mergeCell ref="I1038:J1038"/>
    <mergeCell ref="C1030:E1031"/>
    <mergeCell ref="I1036:J1036"/>
    <mergeCell ref="B1032:B1033"/>
    <mergeCell ref="C1032:E1033"/>
    <mergeCell ref="F1032:G1032"/>
    <mergeCell ref="H1032:J1032"/>
    <mergeCell ref="F1033:J1033"/>
    <mergeCell ref="A1035:B1035"/>
    <mergeCell ref="A1036:C1036"/>
    <mergeCell ref="E1036:F1036"/>
    <mergeCell ref="C1025:J1025"/>
    <mergeCell ref="H1030:J1030"/>
    <mergeCell ref="A1026:B1026"/>
    <mergeCell ref="C1026:J1026"/>
    <mergeCell ref="A1027:B1027"/>
    <mergeCell ref="C1027:J1027"/>
    <mergeCell ref="A1028:B1028"/>
    <mergeCell ref="C1028:E1028"/>
    <mergeCell ref="F1028:J1028"/>
    <mergeCell ref="B1030:B1031"/>
    <mergeCell ref="I1018:J1018"/>
    <mergeCell ref="A1019:F1019"/>
    <mergeCell ref="G1019:H1019"/>
    <mergeCell ref="I1019:J1019"/>
    <mergeCell ref="F1030:F1031"/>
    <mergeCell ref="G1030:G1031"/>
    <mergeCell ref="A1022:J1022"/>
    <mergeCell ref="A1024:B1024"/>
    <mergeCell ref="C1024:J1024"/>
    <mergeCell ref="A1025:B1025"/>
    <mergeCell ref="A1017:F1017"/>
    <mergeCell ref="G1017:H1017"/>
    <mergeCell ref="I1017:J1017"/>
    <mergeCell ref="A1021:H1021"/>
    <mergeCell ref="A1020:F1020"/>
    <mergeCell ref="G1020:H1020"/>
    <mergeCell ref="I1020:J1020"/>
    <mergeCell ref="I1021:J1021"/>
    <mergeCell ref="A1018:F1018"/>
    <mergeCell ref="G1018:H1018"/>
    <mergeCell ref="A1011:F1011"/>
    <mergeCell ref="A1012:F1012"/>
    <mergeCell ref="G1015:H1015"/>
    <mergeCell ref="I1015:J1015"/>
    <mergeCell ref="G1013:H1013"/>
    <mergeCell ref="I1013:J1013"/>
    <mergeCell ref="A1013:F1013"/>
    <mergeCell ref="G1008:H1008"/>
    <mergeCell ref="I1008:J1008"/>
    <mergeCell ref="A1014:B1014"/>
    <mergeCell ref="E1014:F1014"/>
    <mergeCell ref="G1014:H1014"/>
    <mergeCell ref="I1014:J1014"/>
    <mergeCell ref="G1011:H1011"/>
    <mergeCell ref="I1011:J1011"/>
    <mergeCell ref="G1012:H1012"/>
    <mergeCell ref="I1012:J1012"/>
    <mergeCell ref="E1005:F1005"/>
    <mergeCell ref="G1005:H1005"/>
    <mergeCell ref="A1007:B1007"/>
    <mergeCell ref="E1007:F1007"/>
    <mergeCell ref="G1007:H1007"/>
    <mergeCell ref="I1007:J1007"/>
    <mergeCell ref="A1004:B1004"/>
    <mergeCell ref="E1004:F1004"/>
    <mergeCell ref="G1004:H1004"/>
    <mergeCell ref="I1004:J1004"/>
    <mergeCell ref="I1005:J1005"/>
    <mergeCell ref="A1006:B1006"/>
    <mergeCell ref="E1006:F1006"/>
    <mergeCell ref="G1006:H1006"/>
    <mergeCell ref="I1006:J1006"/>
    <mergeCell ref="A1005:B1005"/>
    <mergeCell ref="A1000:C1000"/>
    <mergeCell ref="D1000:E1000"/>
    <mergeCell ref="G1000:H1000"/>
    <mergeCell ref="I1000:J1000"/>
    <mergeCell ref="G1001:H1001"/>
    <mergeCell ref="I1001:J1001"/>
    <mergeCell ref="G997:H997"/>
    <mergeCell ref="I997:J997"/>
    <mergeCell ref="A999:C999"/>
    <mergeCell ref="D999:E999"/>
    <mergeCell ref="G999:H999"/>
    <mergeCell ref="I999:J999"/>
    <mergeCell ref="A996:C996"/>
    <mergeCell ref="D996:E996"/>
    <mergeCell ref="G996:H996"/>
    <mergeCell ref="I996:J996"/>
    <mergeCell ref="A998:C998"/>
    <mergeCell ref="D998:E998"/>
    <mergeCell ref="G998:H998"/>
    <mergeCell ref="I998:J998"/>
    <mergeCell ref="A997:C997"/>
    <mergeCell ref="D997:E997"/>
    <mergeCell ref="A994:C994"/>
    <mergeCell ref="D994:E994"/>
    <mergeCell ref="G994:H994"/>
    <mergeCell ref="I994:J994"/>
    <mergeCell ref="A995:C995"/>
    <mergeCell ref="D995:E995"/>
    <mergeCell ref="G995:H995"/>
    <mergeCell ref="I995:J995"/>
    <mergeCell ref="I989:J989"/>
    <mergeCell ref="A990:C990"/>
    <mergeCell ref="E990:F990"/>
    <mergeCell ref="G990:H990"/>
    <mergeCell ref="I990:J990"/>
    <mergeCell ref="G991:H991"/>
    <mergeCell ref="I991:J991"/>
    <mergeCell ref="A987:B987"/>
    <mergeCell ref="A989:C989"/>
    <mergeCell ref="E989:F989"/>
    <mergeCell ref="G989:H989"/>
    <mergeCell ref="A988:C988"/>
    <mergeCell ref="E988:F988"/>
    <mergeCell ref="G988:H988"/>
    <mergeCell ref="F980:J980"/>
    <mergeCell ref="B982:B983"/>
    <mergeCell ref="B984:B985"/>
    <mergeCell ref="C984:E985"/>
    <mergeCell ref="F984:G984"/>
    <mergeCell ref="H984:J984"/>
    <mergeCell ref="F985:J985"/>
    <mergeCell ref="A977:B977"/>
    <mergeCell ref="C977:J977"/>
    <mergeCell ref="I988:J988"/>
    <mergeCell ref="H982:J982"/>
    <mergeCell ref="A978:B978"/>
    <mergeCell ref="C978:J978"/>
    <mergeCell ref="A979:B979"/>
    <mergeCell ref="C979:J979"/>
    <mergeCell ref="A980:B980"/>
    <mergeCell ref="C980:E980"/>
    <mergeCell ref="I973:J973"/>
    <mergeCell ref="A973:H973"/>
    <mergeCell ref="C982:E983"/>
    <mergeCell ref="F982:F983"/>
    <mergeCell ref="G982:G983"/>
    <mergeCell ref="A971:F971"/>
    <mergeCell ref="G971:H971"/>
    <mergeCell ref="A974:J974"/>
    <mergeCell ref="A976:B976"/>
    <mergeCell ref="C976:J976"/>
    <mergeCell ref="I969:J969"/>
    <mergeCell ref="A970:F970"/>
    <mergeCell ref="G970:H970"/>
    <mergeCell ref="I970:J970"/>
    <mergeCell ref="A972:F972"/>
    <mergeCell ref="G972:H972"/>
    <mergeCell ref="I972:J972"/>
    <mergeCell ref="A966:B966"/>
    <mergeCell ref="E966:F966"/>
    <mergeCell ref="G966:H966"/>
    <mergeCell ref="I966:J966"/>
    <mergeCell ref="A965:F965"/>
    <mergeCell ref="I971:J971"/>
    <mergeCell ref="G967:H967"/>
    <mergeCell ref="I967:J967"/>
    <mergeCell ref="A969:F969"/>
    <mergeCell ref="G969:H969"/>
    <mergeCell ref="G965:H965"/>
    <mergeCell ref="I965:J965"/>
    <mergeCell ref="G963:H963"/>
    <mergeCell ref="I963:J963"/>
    <mergeCell ref="G964:H964"/>
    <mergeCell ref="I964:J964"/>
    <mergeCell ref="A959:B959"/>
    <mergeCell ref="E959:F959"/>
    <mergeCell ref="G959:H959"/>
    <mergeCell ref="I959:J959"/>
    <mergeCell ref="G960:H960"/>
    <mergeCell ref="I960:J960"/>
    <mergeCell ref="G957:H957"/>
    <mergeCell ref="I957:J957"/>
    <mergeCell ref="A958:B958"/>
    <mergeCell ref="E958:F958"/>
    <mergeCell ref="G958:H958"/>
    <mergeCell ref="I958:J958"/>
    <mergeCell ref="A963:F963"/>
    <mergeCell ref="A964:F964"/>
    <mergeCell ref="G953:H953"/>
    <mergeCell ref="I953:J953"/>
    <mergeCell ref="A956:B956"/>
    <mergeCell ref="E956:F956"/>
    <mergeCell ref="G956:H956"/>
    <mergeCell ref="I956:J956"/>
    <mergeCell ref="A957:B957"/>
    <mergeCell ref="E957:F957"/>
    <mergeCell ref="A951:C951"/>
    <mergeCell ref="D951:E951"/>
    <mergeCell ref="G951:H951"/>
    <mergeCell ref="I951:J951"/>
    <mergeCell ref="A952:C952"/>
    <mergeCell ref="D952:E952"/>
    <mergeCell ref="G952:H952"/>
    <mergeCell ref="I952:J952"/>
    <mergeCell ref="A949:C949"/>
    <mergeCell ref="D949:E949"/>
    <mergeCell ref="G949:H949"/>
    <mergeCell ref="I949:J949"/>
    <mergeCell ref="A950:C950"/>
    <mergeCell ref="D950:E950"/>
    <mergeCell ref="G950:H950"/>
    <mergeCell ref="I950:J950"/>
    <mergeCell ref="A947:C947"/>
    <mergeCell ref="D947:E947"/>
    <mergeCell ref="G947:H947"/>
    <mergeCell ref="I947:J947"/>
    <mergeCell ref="A948:C948"/>
    <mergeCell ref="D948:E948"/>
    <mergeCell ref="G948:H948"/>
    <mergeCell ref="I948:J948"/>
    <mergeCell ref="G943:H943"/>
    <mergeCell ref="I943:J943"/>
    <mergeCell ref="A946:C946"/>
    <mergeCell ref="D946:E946"/>
    <mergeCell ref="G946:H946"/>
    <mergeCell ref="I946:J946"/>
    <mergeCell ref="G940:H940"/>
    <mergeCell ref="A941:C941"/>
    <mergeCell ref="E941:F941"/>
    <mergeCell ref="G941:H941"/>
    <mergeCell ref="I941:J941"/>
    <mergeCell ref="A942:C942"/>
    <mergeCell ref="E942:F942"/>
    <mergeCell ref="G942:H942"/>
    <mergeCell ref="I942:J942"/>
    <mergeCell ref="C934:E935"/>
    <mergeCell ref="I940:J940"/>
    <mergeCell ref="B936:B937"/>
    <mergeCell ref="C936:E937"/>
    <mergeCell ref="F936:G936"/>
    <mergeCell ref="H936:J936"/>
    <mergeCell ref="F937:J937"/>
    <mergeCell ref="A939:B939"/>
    <mergeCell ref="A940:C940"/>
    <mergeCell ref="E940:F940"/>
    <mergeCell ref="C929:J929"/>
    <mergeCell ref="H934:J934"/>
    <mergeCell ref="A930:B930"/>
    <mergeCell ref="C930:J930"/>
    <mergeCell ref="A931:B931"/>
    <mergeCell ref="C931:J931"/>
    <mergeCell ref="A932:B932"/>
    <mergeCell ref="C932:E932"/>
    <mergeCell ref="F932:J932"/>
    <mergeCell ref="B934:B935"/>
    <mergeCell ref="I922:J922"/>
    <mergeCell ref="A923:F923"/>
    <mergeCell ref="G923:H923"/>
    <mergeCell ref="I923:J923"/>
    <mergeCell ref="F934:F935"/>
    <mergeCell ref="G934:G935"/>
    <mergeCell ref="A926:J926"/>
    <mergeCell ref="A928:B928"/>
    <mergeCell ref="C928:J928"/>
    <mergeCell ref="A929:B929"/>
    <mergeCell ref="A921:F921"/>
    <mergeCell ref="G921:H921"/>
    <mergeCell ref="I921:J921"/>
    <mergeCell ref="A925:H925"/>
    <mergeCell ref="A924:F924"/>
    <mergeCell ref="G924:H924"/>
    <mergeCell ref="I924:J924"/>
    <mergeCell ref="I925:J925"/>
    <mergeCell ref="A922:F922"/>
    <mergeCell ref="G922:H922"/>
    <mergeCell ref="I917:J917"/>
    <mergeCell ref="A918:B918"/>
    <mergeCell ref="E918:F918"/>
    <mergeCell ref="G918:H918"/>
    <mergeCell ref="I918:J918"/>
    <mergeCell ref="G919:H919"/>
    <mergeCell ref="I919:J919"/>
    <mergeCell ref="A917:F917"/>
    <mergeCell ref="G917:H917"/>
    <mergeCell ref="A909:B909"/>
    <mergeCell ref="E909:F909"/>
    <mergeCell ref="A911:B911"/>
    <mergeCell ref="E911:F911"/>
    <mergeCell ref="G915:H915"/>
    <mergeCell ref="G916:H916"/>
    <mergeCell ref="G911:H911"/>
    <mergeCell ref="G912:H912"/>
    <mergeCell ref="E908:F908"/>
    <mergeCell ref="G908:H908"/>
    <mergeCell ref="I908:J908"/>
    <mergeCell ref="G905:H905"/>
    <mergeCell ref="A915:F915"/>
    <mergeCell ref="A916:F916"/>
    <mergeCell ref="I915:J915"/>
    <mergeCell ref="I916:J916"/>
    <mergeCell ref="I911:J911"/>
    <mergeCell ref="I912:J912"/>
    <mergeCell ref="G903:H903"/>
    <mergeCell ref="I903:J903"/>
    <mergeCell ref="I909:J909"/>
    <mergeCell ref="A910:B910"/>
    <mergeCell ref="E910:F910"/>
    <mergeCell ref="G910:H910"/>
    <mergeCell ref="I910:J910"/>
    <mergeCell ref="G909:H909"/>
    <mergeCell ref="I905:J905"/>
    <mergeCell ref="A908:B908"/>
    <mergeCell ref="A902:C902"/>
    <mergeCell ref="D902:E902"/>
    <mergeCell ref="G902:H902"/>
    <mergeCell ref="I902:J902"/>
    <mergeCell ref="A904:C904"/>
    <mergeCell ref="D904:E904"/>
    <mergeCell ref="G904:H904"/>
    <mergeCell ref="I904:J904"/>
    <mergeCell ref="A903:C903"/>
    <mergeCell ref="D903:E903"/>
    <mergeCell ref="A900:C900"/>
    <mergeCell ref="D900:E900"/>
    <mergeCell ref="G900:H900"/>
    <mergeCell ref="I900:J900"/>
    <mergeCell ref="A901:C901"/>
    <mergeCell ref="D901:E901"/>
    <mergeCell ref="G901:H901"/>
    <mergeCell ref="I901:J901"/>
    <mergeCell ref="A898:C898"/>
    <mergeCell ref="D898:E898"/>
    <mergeCell ref="G898:H898"/>
    <mergeCell ref="I898:J898"/>
    <mergeCell ref="A899:C899"/>
    <mergeCell ref="D899:E899"/>
    <mergeCell ref="G899:H899"/>
    <mergeCell ref="I899:J899"/>
    <mergeCell ref="I893:J893"/>
    <mergeCell ref="A894:C894"/>
    <mergeCell ref="E894:F894"/>
    <mergeCell ref="G894:H894"/>
    <mergeCell ref="I894:J894"/>
    <mergeCell ref="G895:H895"/>
    <mergeCell ref="I895:J895"/>
    <mergeCell ref="A891:B891"/>
    <mergeCell ref="A892:C892"/>
    <mergeCell ref="E892:F892"/>
    <mergeCell ref="G892:H892"/>
    <mergeCell ref="A893:C893"/>
    <mergeCell ref="E893:F893"/>
    <mergeCell ref="G893:H893"/>
    <mergeCell ref="C884:E884"/>
    <mergeCell ref="F884:J884"/>
    <mergeCell ref="B886:B887"/>
    <mergeCell ref="C886:E887"/>
    <mergeCell ref="I892:J892"/>
    <mergeCell ref="B888:B889"/>
    <mergeCell ref="C888:E889"/>
    <mergeCell ref="F888:G888"/>
    <mergeCell ref="H888:J888"/>
    <mergeCell ref="F889:J889"/>
    <mergeCell ref="A881:B881"/>
    <mergeCell ref="C881:J881"/>
    <mergeCell ref="A876:F876"/>
    <mergeCell ref="G876:H876"/>
    <mergeCell ref="H886:J886"/>
    <mergeCell ref="A882:B882"/>
    <mergeCell ref="C882:J882"/>
    <mergeCell ref="A883:B883"/>
    <mergeCell ref="C883:J883"/>
    <mergeCell ref="A884:B884"/>
    <mergeCell ref="I876:J876"/>
    <mergeCell ref="I877:J877"/>
    <mergeCell ref="A877:H877"/>
    <mergeCell ref="I875:J875"/>
    <mergeCell ref="F886:F887"/>
    <mergeCell ref="G886:G887"/>
    <mergeCell ref="G875:H875"/>
    <mergeCell ref="A878:J878"/>
    <mergeCell ref="A880:B880"/>
    <mergeCell ref="C880:J880"/>
    <mergeCell ref="A874:F874"/>
    <mergeCell ref="G874:H874"/>
    <mergeCell ref="I874:J874"/>
    <mergeCell ref="A875:F875"/>
    <mergeCell ref="G871:H871"/>
    <mergeCell ref="I871:J871"/>
    <mergeCell ref="A873:F873"/>
    <mergeCell ref="G873:H873"/>
    <mergeCell ref="I873:J873"/>
    <mergeCell ref="G869:H869"/>
    <mergeCell ref="I869:J869"/>
    <mergeCell ref="A870:B870"/>
    <mergeCell ref="E870:F870"/>
    <mergeCell ref="G870:H870"/>
    <mergeCell ref="I870:J870"/>
    <mergeCell ref="A869:F869"/>
    <mergeCell ref="G867:H867"/>
    <mergeCell ref="I867:J867"/>
    <mergeCell ref="G868:H868"/>
    <mergeCell ref="I868:J868"/>
    <mergeCell ref="A867:F867"/>
    <mergeCell ref="A868:F868"/>
    <mergeCell ref="A863:B863"/>
    <mergeCell ref="E863:F863"/>
    <mergeCell ref="G863:H863"/>
    <mergeCell ref="I863:J863"/>
    <mergeCell ref="G864:H864"/>
    <mergeCell ref="I864:J864"/>
    <mergeCell ref="A861:B861"/>
    <mergeCell ref="E861:F861"/>
    <mergeCell ref="G861:H861"/>
    <mergeCell ref="I861:J861"/>
    <mergeCell ref="A862:B862"/>
    <mergeCell ref="E862:F862"/>
    <mergeCell ref="G862:H862"/>
    <mergeCell ref="I862:J862"/>
    <mergeCell ref="G857:H857"/>
    <mergeCell ref="I857:J857"/>
    <mergeCell ref="A860:B860"/>
    <mergeCell ref="E860:F860"/>
    <mergeCell ref="G860:H860"/>
    <mergeCell ref="I860:J860"/>
    <mergeCell ref="A855:C855"/>
    <mergeCell ref="D855:E855"/>
    <mergeCell ref="G855:H855"/>
    <mergeCell ref="I855:J855"/>
    <mergeCell ref="A856:C856"/>
    <mergeCell ref="D856:E856"/>
    <mergeCell ref="G856:H856"/>
    <mergeCell ref="I856:J856"/>
    <mergeCell ref="A853:C853"/>
    <mergeCell ref="D853:E853"/>
    <mergeCell ref="G853:H853"/>
    <mergeCell ref="I853:J853"/>
    <mergeCell ref="A854:C854"/>
    <mergeCell ref="D854:E854"/>
    <mergeCell ref="G854:H854"/>
    <mergeCell ref="I854:J854"/>
    <mergeCell ref="A851:C851"/>
    <mergeCell ref="D851:E851"/>
    <mergeCell ref="G851:H851"/>
    <mergeCell ref="I851:J851"/>
    <mergeCell ref="A852:C852"/>
    <mergeCell ref="D852:E852"/>
    <mergeCell ref="G852:H852"/>
    <mergeCell ref="I852:J852"/>
    <mergeCell ref="G847:H847"/>
    <mergeCell ref="I847:J847"/>
    <mergeCell ref="A850:C850"/>
    <mergeCell ref="D850:E850"/>
    <mergeCell ref="G850:H850"/>
    <mergeCell ref="I850:J850"/>
    <mergeCell ref="A845:C845"/>
    <mergeCell ref="E845:F845"/>
    <mergeCell ref="G845:H845"/>
    <mergeCell ref="I845:J845"/>
    <mergeCell ref="A846:C846"/>
    <mergeCell ref="E846:F846"/>
    <mergeCell ref="G846:H846"/>
    <mergeCell ref="I846:J846"/>
    <mergeCell ref="I844:J844"/>
    <mergeCell ref="B840:B841"/>
    <mergeCell ref="C840:E841"/>
    <mergeCell ref="F840:G840"/>
    <mergeCell ref="H840:J840"/>
    <mergeCell ref="F841:J841"/>
    <mergeCell ref="A843:B843"/>
    <mergeCell ref="A844:C844"/>
    <mergeCell ref="E844:F844"/>
    <mergeCell ref="G844:H844"/>
    <mergeCell ref="A836:B836"/>
    <mergeCell ref="C836:E836"/>
    <mergeCell ref="F836:J836"/>
    <mergeCell ref="B838:B839"/>
    <mergeCell ref="C838:E839"/>
    <mergeCell ref="F838:F839"/>
    <mergeCell ref="G838:G839"/>
    <mergeCell ref="A830:J830"/>
    <mergeCell ref="A832:B832"/>
    <mergeCell ref="C832:J832"/>
    <mergeCell ref="A833:B833"/>
    <mergeCell ref="C833:J833"/>
    <mergeCell ref="H838:J838"/>
    <mergeCell ref="A834:B834"/>
    <mergeCell ref="C834:J834"/>
    <mergeCell ref="A835:B835"/>
    <mergeCell ref="C835:J835"/>
    <mergeCell ref="A826:F826"/>
    <mergeCell ref="G826:H826"/>
    <mergeCell ref="I826:J826"/>
    <mergeCell ref="A827:F827"/>
    <mergeCell ref="G827:H827"/>
    <mergeCell ref="I827:J827"/>
    <mergeCell ref="G823:H823"/>
    <mergeCell ref="I823:J823"/>
    <mergeCell ref="A825:F825"/>
    <mergeCell ref="G825:H825"/>
    <mergeCell ref="I825:J825"/>
    <mergeCell ref="A829:H829"/>
    <mergeCell ref="A828:F828"/>
    <mergeCell ref="G828:H828"/>
    <mergeCell ref="I828:J828"/>
    <mergeCell ref="I829:J829"/>
    <mergeCell ref="G821:H821"/>
    <mergeCell ref="I821:J821"/>
    <mergeCell ref="A822:B822"/>
    <mergeCell ref="E822:F822"/>
    <mergeCell ref="G822:H822"/>
    <mergeCell ref="I822:J822"/>
    <mergeCell ref="A821:F821"/>
    <mergeCell ref="G819:H819"/>
    <mergeCell ref="I819:J819"/>
    <mergeCell ref="G820:H820"/>
    <mergeCell ref="I820:J820"/>
    <mergeCell ref="G815:H815"/>
    <mergeCell ref="I815:J815"/>
    <mergeCell ref="G816:H816"/>
    <mergeCell ref="I816:J816"/>
    <mergeCell ref="G813:H813"/>
    <mergeCell ref="I813:J813"/>
    <mergeCell ref="A814:B814"/>
    <mergeCell ref="E814:F814"/>
    <mergeCell ref="G814:H814"/>
    <mergeCell ref="I814:J814"/>
    <mergeCell ref="A812:B812"/>
    <mergeCell ref="E812:F812"/>
    <mergeCell ref="G812:H812"/>
    <mergeCell ref="I812:J812"/>
    <mergeCell ref="A819:F819"/>
    <mergeCell ref="A820:F820"/>
    <mergeCell ref="A813:B813"/>
    <mergeCell ref="E813:F813"/>
    <mergeCell ref="A815:B815"/>
    <mergeCell ref="E815:F815"/>
    <mergeCell ref="A808:C808"/>
    <mergeCell ref="D808:E808"/>
    <mergeCell ref="G808:H808"/>
    <mergeCell ref="I808:J808"/>
    <mergeCell ref="G809:H809"/>
    <mergeCell ref="I809:J809"/>
    <mergeCell ref="A806:C806"/>
    <mergeCell ref="D806:E806"/>
    <mergeCell ref="G806:H806"/>
    <mergeCell ref="I806:J806"/>
    <mergeCell ref="A807:C807"/>
    <mergeCell ref="D807:E807"/>
    <mergeCell ref="G807:H807"/>
    <mergeCell ref="I807:J807"/>
    <mergeCell ref="A804:C804"/>
    <mergeCell ref="D804:E804"/>
    <mergeCell ref="G804:H804"/>
    <mergeCell ref="I804:J804"/>
    <mergeCell ref="A805:C805"/>
    <mergeCell ref="D805:E805"/>
    <mergeCell ref="G805:H805"/>
    <mergeCell ref="I805:J805"/>
    <mergeCell ref="A802:C802"/>
    <mergeCell ref="D802:E802"/>
    <mergeCell ref="G802:H802"/>
    <mergeCell ref="I802:J802"/>
    <mergeCell ref="A803:C803"/>
    <mergeCell ref="D803:E803"/>
    <mergeCell ref="G803:H803"/>
    <mergeCell ref="I803:J803"/>
    <mergeCell ref="A798:C798"/>
    <mergeCell ref="E798:F798"/>
    <mergeCell ref="G798:H798"/>
    <mergeCell ref="I798:J798"/>
    <mergeCell ref="G799:H799"/>
    <mergeCell ref="I799:J799"/>
    <mergeCell ref="F793:J793"/>
    <mergeCell ref="A795:B795"/>
    <mergeCell ref="A796:C796"/>
    <mergeCell ref="E796:F796"/>
    <mergeCell ref="G796:H796"/>
    <mergeCell ref="A797:C797"/>
    <mergeCell ref="E797:F797"/>
    <mergeCell ref="G797:H797"/>
    <mergeCell ref="I797:J797"/>
    <mergeCell ref="A788:B788"/>
    <mergeCell ref="C788:E788"/>
    <mergeCell ref="F788:J788"/>
    <mergeCell ref="B790:B791"/>
    <mergeCell ref="C790:E791"/>
    <mergeCell ref="I796:J796"/>
    <mergeCell ref="B792:B793"/>
    <mergeCell ref="C792:E793"/>
    <mergeCell ref="F792:G792"/>
    <mergeCell ref="H792:J792"/>
    <mergeCell ref="I766:J766"/>
    <mergeCell ref="A778:F778"/>
    <mergeCell ref="G778:H778"/>
    <mergeCell ref="A782:J782"/>
    <mergeCell ref="A784:B784"/>
    <mergeCell ref="C784:J784"/>
    <mergeCell ref="A780:F780"/>
    <mergeCell ref="G780:H780"/>
    <mergeCell ref="I780:J780"/>
    <mergeCell ref="I781:J781"/>
    <mergeCell ref="A781:H781"/>
    <mergeCell ref="F790:F791"/>
    <mergeCell ref="G790:G791"/>
    <mergeCell ref="A785:B785"/>
    <mergeCell ref="C785:J785"/>
    <mergeCell ref="H790:J790"/>
    <mergeCell ref="A786:B786"/>
    <mergeCell ref="C786:J786"/>
    <mergeCell ref="A787:B787"/>
    <mergeCell ref="C787:J787"/>
    <mergeCell ref="I778:J778"/>
    <mergeCell ref="A779:F779"/>
    <mergeCell ref="G779:H779"/>
    <mergeCell ref="I779:J779"/>
    <mergeCell ref="G775:H775"/>
    <mergeCell ref="I775:J775"/>
    <mergeCell ref="A777:F777"/>
    <mergeCell ref="G777:H777"/>
    <mergeCell ref="I777:J777"/>
    <mergeCell ref="I773:J773"/>
    <mergeCell ref="A774:B774"/>
    <mergeCell ref="E774:F774"/>
    <mergeCell ref="G774:H774"/>
    <mergeCell ref="I774:J774"/>
    <mergeCell ref="A773:F773"/>
    <mergeCell ref="G773:H773"/>
    <mergeCell ref="I761:J761"/>
    <mergeCell ref="A764:B764"/>
    <mergeCell ref="E764:F764"/>
    <mergeCell ref="G764:H764"/>
    <mergeCell ref="I764:J764"/>
    <mergeCell ref="I765:J765"/>
    <mergeCell ref="G772:H772"/>
    <mergeCell ref="G761:H761"/>
    <mergeCell ref="E766:F766"/>
    <mergeCell ref="G766:H766"/>
    <mergeCell ref="A771:F771"/>
    <mergeCell ref="A766:B766"/>
    <mergeCell ref="A765:B765"/>
    <mergeCell ref="E765:F765"/>
    <mergeCell ref="G765:H765"/>
    <mergeCell ref="I771:J771"/>
    <mergeCell ref="A772:F772"/>
    <mergeCell ref="I759:J759"/>
    <mergeCell ref="A760:C760"/>
    <mergeCell ref="D760:E760"/>
    <mergeCell ref="G760:H760"/>
    <mergeCell ref="I760:J760"/>
    <mergeCell ref="A759:C759"/>
    <mergeCell ref="D759:E759"/>
    <mergeCell ref="G759:H759"/>
    <mergeCell ref="G757:H757"/>
    <mergeCell ref="I757:J757"/>
    <mergeCell ref="I772:J772"/>
    <mergeCell ref="A767:B767"/>
    <mergeCell ref="E767:F767"/>
    <mergeCell ref="G767:H767"/>
    <mergeCell ref="I767:J767"/>
    <mergeCell ref="G768:H768"/>
    <mergeCell ref="I768:J768"/>
    <mergeCell ref="G771:H771"/>
    <mergeCell ref="A756:C756"/>
    <mergeCell ref="D756:E756"/>
    <mergeCell ref="G756:H756"/>
    <mergeCell ref="I756:J756"/>
    <mergeCell ref="A758:C758"/>
    <mergeCell ref="D758:E758"/>
    <mergeCell ref="G758:H758"/>
    <mergeCell ref="I758:J758"/>
    <mergeCell ref="A757:C757"/>
    <mergeCell ref="D757:E757"/>
    <mergeCell ref="A754:C754"/>
    <mergeCell ref="D754:E754"/>
    <mergeCell ref="G754:H754"/>
    <mergeCell ref="I754:J754"/>
    <mergeCell ref="A755:C755"/>
    <mergeCell ref="D755:E755"/>
    <mergeCell ref="G755:H755"/>
    <mergeCell ref="I755:J755"/>
    <mergeCell ref="I749:J749"/>
    <mergeCell ref="A750:C750"/>
    <mergeCell ref="E750:F750"/>
    <mergeCell ref="G750:H750"/>
    <mergeCell ref="I750:J750"/>
    <mergeCell ref="G751:H751"/>
    <mergeCell ref="I751:J751"/>
    <mergeCell ref="A749:C749"/>
    <mergeCell ref="E749:F749"/>
    <mergeCell ref="G749:H749"/>
    <mergeCell ref="A748:C748"/>
    <mergeCell ref="E748:F748"/>
    <mergeCell ref="G748:H748"/>
    <mergeCell ref="B744:B745"/>
    <mergeCell ref="C744:E745"/>
    <mergeCell ref="F744:G744"/>
    <mergeCell ref="H744:J744"/>
    <mergeCell ref="F745:J745"/>
    <mergeCell ref="A747:B747"/>
    <mergeCell ref="I748:J748"/>
    <mergeCell ref="A732:F732"/>
    <mergeCell ref="H742:J742"/>
    <mergeCell ref="A738:B738"/>
    <mergeCell ref="C738:J738"/>
    <mergeCell ref="A739:B739"/>
    <mergeCell ref="C739:J739"/>
    <mergeCell ref="A740:B740"/>
    <mergeCell ref="C740:E740"/>
    <mergeCell ref="F740:J740"/>
    <mergeCell ref="B742:B743"/>
    <mergeCell ref="C742:E743"/>
    <mergeCell ref="F742:F743"/>
    <mergeCell ref="G742:G743"/>
    <mergeCell ref="A734:J734"/>
    <mergeCell ref="A736:B736"/>
    <mergeCell ref="C736:J736"/>
    <mergeCell ref="A737:B737"/>
    <mergeCell ref="C737:J737"/>
    <mergeCell ref="G732:H732"/>
    <mergeCell ref="I732:J732"/>
    <mergeCell ref="I733:J733"/>
    <mergeCell ref="A733:H733"/>
    <mergeCell ref="A730:F730"/>
    <mergeCell ref="G730:H730"/>
    <mergeCell ref="I730:J730"/>
    <mergeCell ref="A731:F731"/>
    <mergeCell ref="G731:H731"/>
    <mergeCell ref="I731:J731"/>
    <mergeCell ref="G727:H727"/>
    <mergeCell ref="I727:J727"/>
    <mergeCell ref="A729:F729"/>
    <mergeCell ref="G729:H729"/>
    <mergeCell ref="I729:J729"/>
    <mergeCell ref="G725:H725"/>
    <mergeCell ref="I725:J725"/>
    <mergeCell ref="A726:B726"/>
    <mergeCell ref="E726:F726"/>
    <mergeCell ref="G726:H726"/>
    <mergeCell ref="I726:J726"/>
    <mergeCell ref="A725:F725"/>
    <mergeCell ref="G723:H723"/>
    <mergeCell ref="I723:J723"/>
    <mergeCell ref="G724:H724"/>
    <mergeCell ref="I724:J724"/>
    <mergeCell ref="A723:F723"/>
    <mergeCell ref="A724:F724"/>
    <mergeCell ref="A719:B719"/>
    <mergeCell ref="E719:F719"/>
    <mergeCell ref="G719:H719"/>
    <mergeCell ref="I719:J719"/>
    <mergeCell ref="G720:H720"/>
    <mergeCell ref="I720:J720"/>
    <mergeCell ref="A717:B717"/>
    <mergeCell ref="E717:F717"/>
    <mergeCell ref="G717:H717"/>
    <mergeCell ref="I717:J717"/>
    <mergeCell ref="A718:B718"/>
    <mergeCell ref="E718:F718"/>
    <mergeCell ref="G718:H718"/>
    <mergeCell ref="I718:J718"/>
    <mergeCell ref="G713:H713"/>
    <mergeCell ref="I713:J713"/>
    <mergeCell ref="A716:B716"/>
    <mergeCell ref="E716:F716"/>
    <mergeCell ref="G716:H716"/>
    <mergeCell ref="I716:J716"/>
    <mergeCell ref="A711:C711"/>
    <mergeCell ref="D711:E711"/>
    <mergeCell ref="G711:H711"/>
    <mergeCell ref="I711:J711"/>
    <mergeCell ref="A712:C712"/>
    <mergeCell ref="D712:E712"/>
    <mergeCell ref="G712:H712"/>
    <mergeCell ref="I712:J712"/>
    <mergeCell ref="A709:C709"/>
    <mergeCell ref="D709:E709"/>
    <mergeCell ref="G709:H709"/>
    <mergeCell ref="I709:J709"/>
    <mergeCell ref="A710:C710"/>
    <mergeCell ref="D710:E710"/>
    <mergeCell ref="G710:H710"/>
    <mergeCell ref="I710:J710"/>
    <mergeCell ref="A707:C707"/>
    <mergeCell ref="D707:E707"/>
    <mergeCell ref="G707:H707"/>
    <mergeCell ref="I707:J707"/>
    <mergeCell ref="A708:C708"/>
    <mergeCell ref="D708:E708"/>
    <mergeCell ref="G708:H708"/>
    <mergeCell ref="I708:J708"/>
    <mergeCell ref="G703:H703"/>
    <mergeCell ref="I703:J703"/>
    <mergeCell ref="A706:C706"/>
    <mergeCell ref="D706:E706"/>
    <mergeCell ref="G706:H706"/>
    <mergeCell ref="I706:J706"/>
    <mergeCell ref="A701:C701"/>
    <mergeCell ref="E701:F701"/>
    <mergeCell ref="G701:H701"/>
    <mergeCell ref="I701:J701"/>
    <mergeCell ref="A702:C702"/>
    <mergeCell ref="E702:F702"/>
    <mergeCell ref="G702:H702"/>
    <mergeCell ref="I702:J702"/>
    <mergeCell ref="I700:J700"/>
    <mergeCell ref="B696:B697"/>
    <mergeCell ref="C696:E697"/>
    <mergeCell ref="F696:G696"/>
    <mergeCell ref="H696:J696"/>
    <mergeCell ref="F697:J697"/>
    <mergeCell ref="A699:B699"/>
    <mergeCell ref="A700:C700"/>
    <mergeCell ref="E700:F700"/>
    <mergeCell ref="G700:H700"/>
    <mergeCell ref="B694:B695"/>
    <mergeCell ref="C694:E695"/>
    <mergeCell ref="F694:F695"/>
    <mergeCell ref="C692:E692"/>
    <mergeCell ref="G694:G695"/>
    <mergeCell ref="H694:J694"/>
    <mergeCell ref="I682:J682"/>
    <mergeCell ref="A683:F683"/>
    <mergeCell ref="G683:H683"/>
    <mergeCell ref="I683:J683"/>
    <mergeCell ref="C691:J691"/>
    <mergeCell ref="A692:B692"/>
    <mergeCell ref="F692:J692"/>
    <mergeCell ref="A691:B691"/>
    <mergeCell ref="I681:J681"/>
    <mergeCell ref="A684:F684"/>
    <mergeCell ref="A686:J686"/>
    <mergeCell ref="A688:B688"/>
    <mergeCell ref="G684:H684"/>
    <mergeCell ref="I684:J684"/>
    <mergeCell ref="I685:J685"/>
    <mergeCell ref="A685:H685"/>
    <mergeCell ref="A682:F682"/>
    <mergeCell ref="G682:H682"/>
    <mergeCell ref="A676:F676"/>
    <mergeCell ref="I676:J676"/>
    <mergeCell ref="A671:B671"/>
    <mergeCell ref="A690:B690"/>
    <mergeCell ref="C690:J690"/>
    <mergeCell ref="C688:J688"/>
    <mergeCell ref="A689:B689"/>
    <mergeCell ref="C689:J689"/>
    <mergeCell ref="A681:F681"/>
    <mergeCell ref="G681:H681"/>
    <mergeCell ref="G677:H677"/>
    <mergeCell ref="I677:J677"/>
    <mergeCell ref="A678:B678"/>
    <mergeCell ref="E678:F678"/>
    <mergeCell ref="A677:F677"/>
    <mergeCell ref="E671:F671"/>
    <mergeCell ref="G671:H671"/>
    <mergeCell ref="I671:J671"/>
    <mergeCell ref="G672:H672"/>
    <mergeCell ref="A675:F675"/>
    <mergeCell ref="A670:B670"/>
    <mergeCell ref="E670:F670"/>
    <mergeCell ref="G679:H679"/>
    <mergeCell ref="I679:J679"/>
    <mergeCell ref="I672:J672"/>
    <mergeCell ref="I678:J678"/>
    <mergeCell ref="G675:H675"/>
    <mergeCell ref="I675:J675"/>
    <mergeCell ref="G676:H676"/>
    <mergeCell ref="G678:H678"/>
    <mergeCell ref="I668:J668"/>
    <mergeCell ref="G670:H670"/>
    <mergeCell ref="I670:J670"/>
    <mergeCell ref="G669:H669"/>
    <mergeCell ref="I669:J669"/>
    <mergeCell ref="E669:F669"/>
    <mergeCell ref="A668:B668"/>
    <mergeCell ref="E668:F668"/>
    <mergeCell ref="A669:B669"/>
    <mergeCell ref="A663:C663"/>
    <mergeCell ref="D663:E663"/>
    <mergeCell ref="G663:H663"/>
    <mergeCell ref="G668:H668"/>
    <mergeCell ref="I663:J663"/>
    <mergeCell ref="G665:H665"/>
    <mergeCell ref="I665:J665"/>
    <mergeCell ref="A664:C664"/>
    <mergeCell ref="D664:E664"/>
    <mergeCell ref="G664:H664"/>
    <mergeCell ref="I664:J664"/>
    <mergeCell ref="A661:C661"/>
    <mergeCell ref="D661:E661"/>
    <mergeCell ref="G661:H661"/>
    <mergeCell ref="I661:J661"/>
    <mergeCell ref="A662:C662"/>
    <mergeCell ref="D662:E662"/>
    <mergeCell ref="G662:H662"/>
    <mergeCell ref="I662:J662"/>
    <mergeCell ref="A659:C659"/>
    <mergeCell ref="D659:E659"/>
    <mergeCell ref="G659:H659"/>
    <mergeCell ref="I659:J659"/>
    <mergeCell ref="A660:C660"/>
    <mergeCell ref="D660:E660"/>
    <mergeCell ref="G660:H660"/>
    <mergeCell ref="I660:J660"/>
    <mergeCell ref="G655:H655"/>
    <mergeCell ref="I655:J655"/>
    <mergeCell ref="A658:C658"/>
    <mergeCell ref="D658:E658"/>
    <mergeCell ref="G658:H658"/>
    <mergeCell ref="I658:J658"/>
    <mergeCell ref="A653:C653"/>
    <mergeCell ref="E653:F653"/>
    <mergeCell ref="G653:H653"/>
    <mergeCell ref="I653:J653"/>
    <mergeCell ref="A654:C654"/>
    <mergeCell ref="E654:F654"/>
    <mergeCell ref="G654:H654"/>
    <mergeCell ref="I654:J654"/>
    <mergeCell ref="I652:J652"/>
    <mergeCell ref="B648:B649"/>
    <mergeCell ref="C648:E649"/>
    <mergeCell ref="F648:G648"/>
    <mergeCell ref="H648:J648"/>
    <mergeCell ref="F649:J649"/>
    <mergeCell ref="A651:B651"/>
    <mergeCell ref="A652:C652"/>
    <mergeCell ref="E652:F652"/>
    <mergeCell ref="G652:H652"/>
    <mergeCell ref="H646:J646"/>
    <mergeCell ref="A642:B642"/>
    <mergeCell ref="C642:J642"/>
    <mergeCell ref="A643:B643"/>
    <mergeCell ref="C643:J643"/>
    <mergeCell ref="A644:B644"/>
    <mergeCell ref="B646:B647"/>
    <mergeCell ref="C646:E647"/>
    <mergeCell ref="F646:F647"/>
    <mergeCell ref="G646:G647"/>
    <mergeCell ref="G635:H635"/>
    <mergeCell ref="I635:J635"/>
    <mergeCell ref="I631:J631"/>
    <mergeCell ref="A633:F633"/>
    <mergeCell ref="G633:H633"/>
    <mergeCell ref="I633:J633"/>
    <mergeCell ref="A636:F636"/>
    <mergeCell ref="G636:H636"/>
    <mergeCell ref="I636:J636"/>
    <mergeCell ref="A626:F626"/>
    <mergeCell ref="A627:F627"/>
    <mergeCell ref="A629:F629"/>
    <mergeCell ref="G631:H631"/>
    <mergeCell ref="G629:H629"/>
    <mergeCell ref="A630:B630"/>
    <mergeCell ref="E630:F630"/>
    <mergeCell ref="G630:H630"/>
    <mergeCell ref="I630:J630"/>
    <mergeCell ref="G626:H626"/>
    <mergeCell ref="I626:J626"/>
    <mergeCell ref="G627:H627"/>
    <mergeCell ref="I627:J627"/>
    <mergeCell ref="I629:J629"/>
    <mergeCell ref="A622:B622"/>
    <mergeCell ref="E622:F622"/>
    <mergeCell ref="G622:H622"/>
    <mergeCell ref="I622:J622"/>
    <mergeCell ref="G623:H623"/>
    <mergeCell ref="I623:J623"/>
    <mergeCell ref="A620:B620"/>
    <mergeCell ref="E620:F620"/>
    <mergeCell ref="G620:H620"/>
    <mergeCell ref="I620:J620"/>
    <mergeCell ref="A621:B621"/>
    <mergeCell ref="E621:F621"/>
    <mergeCell ref="G621:H621"/>
    <mergeCell ref="I621:J621"/>
    <mergeCell ref="G616:H616"/>
    <mergeCell ref="I616:J616"/>
    <mergeCell ref="A619:B619"/>
    <mergeCell ref="E619:F619"/>
    <mergeCell ref="G619:H619"/>
    <mergeCell ref="I619:J619"/>
    <mergeCell ref="A614:C614"/>
    <mergeCell ref="D614:E614"/>
    <mergeCell ref="G614:H614"/>
    <mergeCell ref="I614:J614"/>
    <mergeCell ref="A615:C615"/>
    <mergeCell ref="D615:E615"/>
    <mergeCell ref="G615:H615"/>
    <mergeCell ref="I615:J615"/>
    <mergeCell ref="A612:C612"/>
    <mergeCell ref="D612:E612"/>
    <mergeCell ref="G612:H612"/>
    <mergeCell ref="I612:J612"/>
    <mergeCell ref="A613:C613"/>
    <mergeCell ref="D613:E613"/>
    <mergeCell ref="G613:H613"/>
    <mergeCell ref="I613:J613"/>
    <mergeCell ref="A610:C610"/>
    <mergeCell ref="D610:E610"/>
    <mergeCell ref="G610:H610"/>
    <mergeCell ref="I610:J610"/>
    <mergeCell ref="A611:C611"/>
    <mergeCell ref="D611:E611"/>
    <mergeCell ref="G611:H611"/>
    <mergeCell ref="I611:J611"/>
    <mergeCell ref="G606:H606"/>
    <mergeCell ref="I606:J606"/>
    <mergeCell ref="A609:C609"/>
    <mergeCell ref="D609:E609"/>
    <mergeCell ref="G609:H609"/>
    <mergeCell ref="I609:J609"/>
    <mergeCell ref="A602:C602"/>
    <mergeCell ref="E602:F602"/>
    <mergeCell ref="G602:H602"/>
    <mergeCell ref="I602:J602"/>
    <mergeCell ref="A605:C605"/>
    <mergeCell ref="E605:F605"/>
    <mergeCell ref="G605:H605"/>
    <mergeCell ref="I605:J605"/>
    <mergeCell ref="I604:J604"/>
    <mergeCell ref="I601:J601"/>
    <mergeCell ref="B597:B598"/>
    <mergeCell ref="C597:E598"/>
    <mergeCell ref="F597:G597"/>
    <mergeCell ref="H597:J597"/>
    <mergeCell ref="F598:J598"/>
    <mergeCell ref="A600:B600"/>
    <mergeCell ref="A601:C601"/>
    <mergeCell ref="E601:F601"/>
    <mergeCell ref="G601:H601"/>
    <mergeCell ref="H595:J595"/>
    <mergeCell ref="A591:B591"/>
    <mergeCell ref="C591:J591"/>
    <mergeCell ref="A592:B592"/>
    <mergeCell ref="C592:J592"/>
    <mergeCell ref="A593:B593"/>
    <mergeCell ref="B595:B596"/>
    <mergeCell ref="C595:E596"/>
    <mergeCell ref="F595:F596"/>
    <mergeCell ref="G595:G596"/>
    <mergeCell ref="A587:J587"/>
    <mergeCell ref="A589:B589"/>
    <mergeCell ref="C589:J589"/>
    <mergeCell ref="A590:B590"/>
    <mergeCell ref="C590:J590"/>
    <mergeCell ref="A585:F585"/>
    <mergeCell ref="G585:H585"/>
    <mergeCell ref="I585:J585"/>
    <mergeCell ref="I586:J586"/>
    <mergeCell ref="A586:H586"/>
    <mergeCell ref="A583:F583"/>
    <mergeCell ref="G583:H583"/>
    <mergeCell ref="I583:J583"/>
    <mergeCell ref="A584:F584"/>
    <mergeCell ref="G584:H584"/>
    <mergeCell ref="I584:J584"/>
    <mergeCell ref="G580:H580"/>
    <mergeCell ref="I580:J580"/>
    <mergeCell ref="A582:F582"/>
    <mergeCell ref="G582:H582"/>
    <mergeCell ref="I582:J582"/>
    <mergeCell ref="G578:H578"/>
    <mergeCell ref="I578:J578"/>
    <mergeCell ref="A579:B579"/>
    <mergeCell ref="E579:F579"/>
    <mergeCell ref="G579:H579"/>
    <mergeCell ref="G573:H573"/>
    <mergeCell ref="I573:J573"/>
    <mergeCell ref="I579:J579"/>
    <mergeCell ref="A578:F578"/>
    <mergeCell ref="G576:H576"/>
    <mergeCell ref="I576:J576"/>
    <mergeCell ref="G577:H577"/>
    <mergeCell ref="I577:J577"/>
    <mergeCell ref="A576:F576"/>
    <mergeCell ref="A577:F577"/>
    <mergeCell ref="G570:H570"/>
    <mergeCell ref="I570:J570"/>
    <mergeCell ref="A572:B572"/>
    <mergeCell ref="E572:F572"/>
    <mergeCell ref="G572:H572"/>
    <mergeCell ref="I572:J572"/>
    <mergeCell ref="A571:B571"/>
    <mergeCell ref="E571:F571"/>
    <mergeCell ref="G571:H571"/>
    <mergeCell ref="I571:J571"/>
    <mergeCell ref="G566:H566"/>
    <mergeCell ref="I566:J566"/>
    <mergeCell ref="A569:B569"/>
    <mergeCell ref="E569:F569"/>
    <mergeCell ref="G569:H569"/>
    <mergeCell ref="I569:J569"/>
    <mergeCell ref="A570:B570"/>
    <mergeCell ref="E570:F570"/>
    <mergeCell ref="G564:H564"/>
    <mergeCell ref="I564:J564"/>
    <mergeCell ref="A565:C565"/>
    <mergeCell ref="D565:E565"/>
    <mergeCell ref="G565:H565"/>
    <mergeCell ref="I565:J565"/>
    <mergeCell ref="A564:C564"/>
    <mergeCell ref="D564:E564"/>
    <mergeCell ref="E555:F555"/>
    <mergeCell ref="G555:H555"/>
    <mergeCell ref="I555:J555"/>
    <mergeCell ref="A559:C559"/>
    <mergeCell ref="D559:E559"/>
    <mergeCell ref="G559:H559"/>
    <mergeCell ref="I559:J559"/>
    <mergeCell ref="I562:J562"/>
    <mergeCell ref="C545:E545"/>
    <mergeCell ref="G561:H561"/>
    <mergeCell ref="I561:J561"/>
    <mergeCell ref="G556:H556"/>
    <mergeCell ref="I556:J556"/>
    <mergeCell ref="G554:H554"/>
    <mergeCell ref="I554:J554"/>
    <mergeCell ref="H547:J547"/>
    <mergeCell ref="A555:C555"/>
    <mergeCell ref="E554:F554"/>
    <mergeCell ref="G563:H563"/>
    <mergeCell ref="I563:J563"/>
    <mergeCell ref="A560:C560"/>
    <mergeCell ref="D560:E560"/>
    <mergeCell ref="G560:H560"/>
    <mergeCell ref="I560:J560"/>
    <mergeCell ref="A561:C561"/>
    <mergeCell ref="D561:E561"/>
    <mergeCell ref="G562:H562"/>
    <mergeCell ref="E553:F553"/>
    <mergeCell ref="G553:H553"/>
    <mergeCell ref="I553:J553"/>
    <mergeCell ref="A552:B552"/>
    <mergeCell ref="A553:C553"/>
    <mergeCell ref="A563:C563"/>
    <mergeCell ref="D563:E563"/>
    <mergeCell ref="A562:C562"/>
    <mergeCell ref="D562:E562"/>
    <mergeCell ref="A554:C554"/>
    <mergeCell ref="A545:B545"/>
    <mergeCell ref="C549:E550"/>
    <mergeCell ref="F549:G549"/>
    <mergeCell ref="H549:J549"/>
    <mergeCell ref="F550:J550"/>
    <mergeCell ref="B547:B548"/>
    <mergeCell ref="C547:E548"/>
    <mergeCell ref="F547:F548"/>
    <mergeCell ref="G547:G548"/>
    <mergeCell ref="B549:B550"/>
    <mergeCell ref="A542:B542"/>
    <mergeCell ref="C542:J542"/>
    <mergeCell ref="A543:B543"/>
    <mergeCell ref="C543:J543"/>
    <mergeCell ref="A544:B544"/>
    <mergeCell ref="C544:J544"/>
    <mergeCell ref="A534:F534"/>
    <mergeCell ref="G534:H534"/>
    <mergeCell ref="I534:J534"/>
    <mergeCell ref="A539:J539"/>
    <mergeCell ref="A541:B541"/>
    <mergeCell ref="C541:J541"/>
    <mergeCell ref="A538:H538"/>
    <mergeCell ref="A535:F535"/>
    <mergeCell ref="G535:H535"/>
    <mergeCell ref="I535:J535"/>
    <mergeCell ref="A537:F537"/>
    <mergeCell ref="G537:H537"/>
    <mergeCell ref="I537:J537"/>
    <mergeCell ref="A530:F530"/>
    <mergeCell ref="G525:H525"/>
    <mergeCell ref="A524:B524"/>
    <mergeCell ref="E524:F524"/>
    <mergeCell ref="I531:J531"/>
    <mergeCell ref="G528:H528"/>
    <mergeCell ref="I528:J528"/>
    <mergeCell ref="I538:J538"/>
    <mergeCell ref="G536:H536"/>
    <mergeCell ref="I536:J536"/>
    <mergeCell ref="G532:H532"/>
    <mergeCell ref="I532:J532"/>
    <mergeCell ref="G524:H524"/>
    <mergeCell ref="I525:J525"/>
    <mergeCell ref="I524:J524"/>
    <mergeCell ref="G529:H529"/>
    <mergeCell ref="I518:J518"/>
    <mergeCell ref="G517:H517"/>
    <mergeCell ref="G518:H518"/>
    <mergeCell ref="A514:C514"/>
    <mergeCell ref="A531:B531"/>
    <mergeCell ref="E531:F531"/>
    <mergeCell ref="G531:H531"/>
    <mergeCell ref="A528:F528"/>
    <mergeCell ref="A529:F529"/>
    <mergeCell ref="I521:J521"/>
    <mergeCell ref="G508:H508"/>
    <mergeCell ref="B499:B500"/>
    <mergeCell ref="C499:E500"/>
    <mergeCell ref="F499:F500"/>
    <mergeCell ref="G499:G500"/>
    <mergeCell ref="G507:H507"/>
    <mergeCell ref="A506:C506"/>
    <mergeCell ref="E506:F506"/>
    <mergeCell ref="G506:H506"/>
    <mergeCell ref="H499:J499"/>
    <mergeCell ref="A516:C516"/>
    <mergeCell ref="B501:B502"/>
    <mergeCell ref="C501:E502"/>
    <mergeCell ref="I511:J511"/>
    <mergeCell ref="F502:J502"/>
    <mergeCell ref="A504:B504"/>
    <mergeCell ref="A505:C505"/>
    <mergeCell ref="E505:F505"/>
    <mergeCell ref="G505:H505"/>
    <mergeCell ref="G515:H515"/>
    <mergeCell ref="A522:B522"/>
    <mergeCell ref="E522:F522"/>
    <mergeCell ref="G522:H522"/>
    <mergeCell ref="I522:J522"/>
    <mergeCell ref="A523:B523"/>
    <mergeCell ref="E523:F523"/>
    <mergeCell ref="G523:H523"/>
    <mergeCell ref="I523:J523"/>
    <mergeCell ref="C493:J493"/>
    <mergeCell ref="A494:B494"/>
    <mergeCell ref="C494:J494"/>
    <mergeCell ref="F501:G501"/>
    <mergeCell ref="H501:J501"/>
    <mergeCell ref="C495:J495"/>
    <mergeCell ref="A496:B496"/>
    <mergeCell ref="C496:J496"/>
    <mergeCell ref="A497:B497"/>
    <mergeCell ref="C497:E497"/>
    <mergeCell ref="I514:J514"/>
    <mergeCell ref="G513:H513"/>
    <mergeCell ref="I513:J513"/>
    <mergeCell ref="I515:J515"/>
    <mergeCell ref="D517:E517"/>
    <mergeCell ref="D514:E514"/>
    <mergeCell ref="I517:J517"/>
    <mergeCell ref="D516:E516"/>
    <mergeCell ref="A512:C512"/>
    <mergeCell ref="G516:H516"/>
    <mergeCell ref="I516:J516"/>
    <mergeCell ref="G511:H511"/>
    <mergeCell ref="A521:B521"/>
    <mergeCell ref="E521:F521"/>
    <mergeCell ref="G521:H521"/>
    <mergeCell ref="G514:H514"/>
    <mergeCell ref="A515:C515"/>
    <mergeCell ref="D515:E515"/>
    <mergeCell ref="A517:C517"/>
    <mergeCell ref="G482:H482"/>
    <mergeCell ref="I482:J482"/>
    <mergeCell ref="A483:B483"/>
    <mergeCell ref="E483:F483"/>
    <mergeCell ref="G483:H483"/>
    <mergeCell ref="I483:J483"/>
    <mergeCell ref="A488:F488"/>
    <mergeCell ref="A513:C513"/>
    <mergeCell ref="D513:E513"/>
    <mergeCell ref="G488:H488"/>
    <mergeCell ref="I488:J488"/>
    <mergeCell ref="D512:E512"/>
    <mergeCell ref="G512:H512"/>
    <mergeCell ref="I512:J512"/>
    <mergeCell ref="A507:C507"/>
    <mergeCell ref="I508:J508"/>
    <mergeCell ref="A511:C511"/>
    <mergeCell ref="D511:E511"/>
    <mergeCell ref="A489:F489"/>
    <mergeCell ref="E507:F507"/>
    <mergeCell ref="A495:B495"/>
    <mergeCell ref="I505:J505"/>
    <mergeCell ref="I507:J507"/>
    <mergeCell ref="I506:J506"/>
    <mergeCell ref="F497:J497"/>
    <mergeCell ref="I477:J477"/>
    <mergeCell ref="A491:J491"/>
    <mergeCell ref="A493:B493"/>
    <mergeCell ref="G480:H480"/>
    <mergeCell ref="I480:J480"/>
    <mergeCell ref="G481:H481"/>
    <mergeCell ref="I481:J481"/>
    <mergeCell ref="A486:F486"/>
    <mergeCell ref="G484:H484"/>
    <mergeCell ref="G489:H489"/>
    <mergeCell ref="I486:J486"/>
    <mergeCell ref="G486:H486"/>
    <mergeCell ref="I474:J474"/>
    <mergeCell ref="I490:J490"/>
    <mergeCell ref="I489:J489"/>
    <mergeCell ref="A490:H490"/>
    <mergeCell ref="I475:J475"/>
    <mergeCell ref="A487:F487"/>
    <mergeCell ref="G487:H487"/>
    <mergeCell ref="G477:H477"/>
    <mergeCell ref="I487:J487"/>
    <mergeCell ref="A475:B475"/>
    <mergeCell ref="E475:F475"/>
    <mergeCell ref="A476:B476"/>
    <mergeCell ref="E476:F476"/>
    <mergeCell ref="G476:H476"/>
    <mergeCell ref="I476:J476"/>
    <mergeCell ref="A482:F482"/>
    <mergeCell ref="G475:H475"/>
    <mergeCell ref="I484:J484"/>
    <mergeCell ref="A469:C469"/>
    <mergeCell ref="D469:E469"/>
    <mergeCell ref="G469:H469"/>
    <mergeCell ref="G470:H470"/>
    <mergeCell ref="A474:B474"/>
    <mergeCell ref="E474:F474"/>
    <mergeCell ref="G474:H474"/>
    <mergeCell ref="A473:B473"/>
    <mergeCell ref="I469:J469"/>
    <mergeCell ref="A468:C468"/>
    <mergeCell ref="D468:E468"/>
    <mergeCell ref="G468:H468"/>
    <mergeCell ref="I468:J468"/>
    <mergeCell ref="A481:F481"/>
    <mergeCell ref="I470:J470"/>
    <mergeCell ref="E473:F473"/>
    <mergeCell ref="G473:H473"/>
    <mergeCell ref="I473:J473"/>
    <mergeCell ref="A465:C465"/>
    <mergeCell ref="D465:E465"/>
    <mergeCell ref="G465:H465"/>
    <mergeCell ref="I465:J465"/>
    <mergeCell ref="A467:C467"/>
    <mergeCell ref="D467:E467"/>
    <mergeCell ref="G467:H467"/>
    <mergeCell ref="I467:J467"/>
    <mergeCell ref="I458:J458"/>
    <mergeCell ref="I463:J463"/>
    <mergeCell ref="A464:C464"/>
    <mergeCell ref="D464:E464"/>
    <mergeCell ref="G464:H464"/>
    <mergeCell ref="I464:J464"/>
    <mergeCell ref="A463:C463"/>
    <mergeCell ref="D463:E463"/>
    <mergeCell ref="G463:H463"/>
    <mergeCell ref="A456:C456"/>
    <mergeCell ref="A462:C462"/>
    <mergeCell ref="D462:E462"/>
    <mergeCell ref="G462:H462"/>
    <mergeCell ref="I462:J462"/>
    <mergeCell ref="G458:H458"/>
    <mergeCell ref="G457:H457"/>
    <mergeCell ref="I457:J457"/>
    <mergeCell ref="A458:C458"/>
    <mergeCell ref="E458:F458"/>
    <mergeCell ref="B450:B451"/>
    <mergeCell ref="G459:H459"/>
    <mergeCell ref="I459:J459"/>
    <mergeCell ref="C450:E451"/>
    <mergeCell ref="F450:F451"/>
    <mergeCell ref="G450:G451"/>
    <mergeCell ref="H450:J450"/>
    <mergeCell ref="I456:J456"/>
    <mergeCell ref="A457:C457"/>
    <mergeCell ref="E457:F457"/>
    <mergeCell ref="A455:B455"/>
    <mergeCell ref="B452:B453"/>
    <mergeCell ref="C452:E453"/>
    <mergeCell ref="F452:G452"/>
    <mergeCell ref="H452:J452"/>
    <mergeCell ref="F453:J453"/>
    <mergeCell ref="G426:H426"/>
    <mergeCell ref="I426:J426"/>
    <mergeCell ref="I441:J441"/>
    <mergeCell ref="I439:J439"/>
    <mergeCell ref="A424:B424"/>
    <mergeCell ref="A447:B447"/>
    <mergeCell ref="C447:J447"/>
    <mergeCell ref="A441:H441"/>
    <mergeCell ref="I438:J438"/>
    <mergeCell ref="A439:F439"/>
    <mergeCell ref="G421:H421"/>
    <mergeCell ref="A444:B444"/>
    <mergeCell ref="C444:J444"/>
    <mergeCell ref="A445:B445"/>
    <mergeCell ref="C445:J445"/>
    <mergeCell ref="G439:H439"/>
    <mergeCell ref="G424:H424"/>
    <mergeCell ref="I421:J421"/>
    <mergeCell ref="I424:J424"/>
    <mergeCell ref="A442:J442"/>
    <mergeCell ref="A437:F437"/>
    <mergeCell ref="G437:H437"/>
    <mergeCell ref="E456:F456"/>
    <mergeCell ref="G456:H456"/>
    <mergeCell ref="A446:B446"/>
    <mergeCell ref="C446:J446"/>
    <mergeCell ref="I437:J437"/>
    <mergeCell ref="A448:B448"/>
    <mergeCell ref="C448:E448"/>
    <mergeCell ref="F448:J448"/>
    <mergeCell ref="A434:B434"/>
    <mergeCell ref="E434:F434"/>
    <mergeCell ref="G434:H434"/>
    <mergeCell ref="I434:J434"/>
    <mergeCell ref="E424:F424"/>
    <mergeCell ref="A440:F440"/>
    <mergeCell ref="G440:H440"/>
    <mergeCell ref="I440:J440"/>
    <mergeCell ref="A438:F438"/>
    <mergeCell ref="G438:H438"/>
    <mergeCell ref="G435:H435"/>
    <mergeCell ref="I435:J435"/>
    <mergeCell ref="A427:B427"/>
    <mergeCell ref="E427:F427"/>
    <mergeCell ref="G427:H427"/>
    <mergeCell ref="I427:J427"/>
    <mergeCell ref="G428:H428"/>
    <mergeCell ref="I428:J428"/>
    <mergeCell ref="G433:H433"/>
    <mergeCell ref="I433:J433"/>
    <mergeCell ref="G431:H431"/>
    <mergeCell ref="I431:J431"/>
    <mergeCell ref="G432:H432"/>
    <mergeCell ref="I432:J432"/>
    <mergeCell ref="A425:B425"/>
    <mergeCell ref="E425:F425"/>
    <mergeCell ref="G425:H425"/>
    <mergeCell ref="I425:J425"/>
    <mergeCell ref="A426:B426"/>
    <mergeCell ref="E426:F426"/>
    <mergeCell ref="A419:C419"/>
    <mergeCell ref="D419:E419"/>
    <mergeCell ref="G419:H419"/>
    <mergeCell ref="I419:J419"/>
    <mergeCell ref="A418:C418"/>
    <mergeCell ref="D418:E418"/>
    <mergeCell ref="A393:J393"/>
    <mergeCell ref="A395:B395"/>
    <mergeCell ref="C395:J395"/>
    <mergeCell ref="A396:B396"/>
    <mergeCell ref="C396:J396"/>
    <mergeCell ref="G418:H418"/>
    <mergeCell ref="I418:J418"/>
    <mergeCell ref="A416:C416"/>
    <mergeCell ref="D416:E416"/>
    <mergeCell ref="G416:H416"/>
    <mergeCell ref="I416:J416"/>
    <mergeCell ref="I417:J417"/>
    <mergeCell ref="A415:C415"/>
    <mergeCell ref="D415:E415"/>
    <mergeCell ref="G415:H415"/>
    <mergeCell ref="I415:J415"/>
    <mergeCell ref="A414:C414"/>
    <mergeCell ref="D414:E414"/>
    <mergeCell ref="A413:C413"/>
    <mergeCell ref="D413:E413"/>
    <mergeCell ref="G414:H414"/>
    <mergeCell ref="I414:J414"/>
    <mergeCell ref="G390:H390"/>
    <mergeCell ref="I390:J390"/>
    <mergeCell ref="A417:C417"/>
    <mergeCell ref="D417:E417"/>
    <mergeCell ref="G417:H417"/>
    <mergeCell ref="A391:F391"/>
    <mergeCell ref="G391:H391"/>
    <mergeCell ref="I391:J391"/>
    <mergeCell ref="I392:J392"/>
    <mergeCell ref="A406:B406"/>
    <mergeCell ref="H403:J403"/>
    <mergeCell ref="G413:H413"/>
    <mergeCell ref="I413:J413"/>
    <mergeCell ref="H401:J401"/>
    <mergeCell ref="B401:B402"/>
    <mergeCell ref="G410:H410"/>
    <mergeCell ref="I410:J410"/>
    <mergeCell ref="A408:C408"/>
    <mergeCell ref="E408:F408"/>
    <mergeCell ref="G408:H408"/>
    <mergeCell ref="A399:B399"/>
    <mergeCell ref="C401:E402"/>
    <mergeCell ref="F401:F402"/>
    <mergeCell ref="G401:G402"/>
    <mergeCell ref="B403:B404"/>
    <mergeCell ref="C403:E404"/>
    <mergeCell ref="F403:G403"/>
    <mergeCell ref="F404:J404"/>
    <mergeCell ref="C399:E399"/>
    <mergeCell ref="F399:J399"/>
    <mergeCell ref="I408:J408"/>
    <mergeCell ref="A409:C409"/>
    <mergeCell ref="E409:F409"/>
    <mergeCell ref="G409:H409"/>
    <mergeCell ref="I409:J409"/>
    <mergeCell ref="G407:H407"/>
    <mergeCell ref="I407:J407"/>
    <mergeCell ref="E407:F407"/>
    <mergeCell ref="A407:C407"/>
    <mergeCell ref="I378:J378"/>
    <mergeCell ref="G379:H379"/>
    <mergeCell ref="I379:J379"/>
    <mergeCell ref="G386:H386"/>
    <mergeCell ref="I386:J386"/>
    <mergeCell ref="G382:H382"/>
    <mergeCell ref="I382:J382"/>
    <mergeCell ref="G383:H383"/>
    <mergeCell ref="I383:J383"/>
    <mergeCell ref="A398:B398"/>
    <mergeCell ref="A378:B378"/>
    <mergeCell ref="E378:F378"/>
    <mergeCell ref="G378:H378"/>
    <mergeCell ref="A388:F388"/>
    <mergeCell ref="C398:J398"/>
    <mergeCell ref="A389:F389"/>
    <mergeCell ref="G389:H389"/>
    <mergeCell ref="I389:J389"/>
    <mergeCell ref="A390:F390"/>
    <mergeCell ref="A376:B376"/>
    <mergeCell ref="E376:F376"/>
    <mergeCell ref="G376:H376"/>
    <mergeCell ref="I376:J376"/>
    <mergeCell ref="A377:B377"/>
    <mergeCell ref="E377:F377"/>
    <mergeCell ref="G377:H377"/>
    <mergeCell ref="I377:J377"/>
    <mergeCell ref="G388:H388"/>
    <mergeCell ref="I388:J388"/>
    <mergeCell ref="G384:H384"/>
    <mergeCell ref="I384:J384"/>
    <mergeCell ref="A385:B385"/>
    <mergeCell ref="E385:F385"/>
    <mergeCell ref="G385:H385"/>
    <mergeCell ref="I385:J385"/>
    <mergeCell ref="A384:F384"/>
    <mergeCell ref="I375:J375"/>
    <mergeCell ref="A370:C370"/>
    <mergeCell ref="D370:E370"/>
    <mergeCell ref="G370:H370"/>
    <mergeCell ref="I370:J370"/>
    <mergeCell ref="A371:C371"/>
    <mergeCell ref="D371:E371"/>
    <mergeCell ref="G372:H372"/>
    <mergeCell ref="I372:J372"/>
    <mergeCell ref="G371:H371"/>
    <mergeCell ref="I371:J371"/>
    <mergeCell ref="A397:B397"/>
    <mergeCell ref="C397:J397"/>
    <mergeCell ref="A368:C368"/>
    <mergeCell ref="D368:E368"/>
    <mergeCell ref="G368:H368"/>
    <mergeCell ref="A375:B375"/>
    <mergeCell ref="E375:F375"/>
    <mergeCell ref="G375:H375"/>
    <mergeCell ref="I368:J368"/>
    <mergeCell ref="A369:C369"/>
    <mergeCell ref="D369:E369"/>
    <mergeCell ref="G369:H369"/>
    <mergeCell ref="I369:J369"/>
    <mergeCell ref="A366:C366"/>
    <mergeCell ref="D366:E366"/>
    <mergeCell ref="G366:H366"/>
    <mergeCell ref="I366:J366"/>
    <mergeCell ref="A367:C367"/>
    <mergeCell ref="D367:E367"/>
    <mergeCell ref="A358:B358"/>
    <mergeCell ref="G367:H367"/>
    <mergeCell ref="I367:J367"/>
    <mergeCell ref="G362:H362"/>
    <mergeCell ref="I362:J362"/>
    <mergeCell ref="A365:C365"/>
    <mergeCell ref="D365:E365"/>
    <mergeCell ref="G365:H365"/>
    <mergeCell ref="I365:J365"/>
    <mergeCell ref="A360:C360"/>
    <mergeCell ref="E360:F360"/>
    <mergeCell ref="G360:H360"/>
    <mergeCell ref="I360:J360"/>
    <mergeCell ref="A361:C361"/>
    <mergeCell ref="E361:F361"/>
    <mergeCell ref="G361:H361"/>
    <mergeCell ref="I361:J361"/>
    <mergeCell ref="G336:H336"/>
    <mergeCell ref="I336:J336"/>
    <mergeCell ref="A337:B337"/>
    <mergeCell ref="E337:F337"/>
    <mergeCell ref="G337:H337"/>
    <mergeCell ref="A340:F340"/>
    <mergeCell ref="G340:H340"/>
    <mergeCell ref="I340:J340"/>
    <mergeCell ref="I337:J337"/>
    <mergeCell ref="A336:F336"/>
    <mergeCell ref="A359:C359"/>
    <mergeCell ref="E359:F359"/>
    <mergeCell ref="G359:H359"/>
    <mergeCell ref="H353:J353"/>
    <mergeCell ref="I341:J341"/>
    <mergeCell ref="A342:F342"/>
    <mergeCell ref="B353:B354"/>
    <mergeCell ref="C353:E354"/>
    <mergeCell ref="I359:J359"/>
    <mergeCell ref="C347:J347"/>
    <mergeCell ref="G334:H334"/>
    <mergeCell ref="I334:J334"/>
    <mergeCell ref="G335:H335"/>
    <mergeCell ref="I335:J335"/>
    <mergeCell ref="A330:B330"/>
    <mergeCell ref="E330:F330"/>
    <mergeCell ref="G330:H330"/>
    <mergeCell ref="I330:J330"/>
    <mergeCell ref="G331:H331"/>
    <mergeCell ref="I331:J331"/>
    <mergeCell ref="A348:B348"/>
    <mergeCell ref="C348:J348"/>
    <mergeCell ref="A343:F343"/>
    <mergeCell ref="G343:H343"/>
    <mergeCell ref="I343:J343"/>
    <mergeCell ref="I344:J344"/>
    <mergeCell ref="A344:H344"/>
    <mergeCell ref="A341:F341"/>
    <mergeCell ref="G341:H341"/>
    <mergeCell ref="E328:F328"/>
    <mergeCell ref="G328:H328"/>
    <mergeCell ref="I328:J328"/>
    <mergeCell ref="A329:B329"/>
    <mergeCell ref="E329:F329"/>
    <mergeCell ref="G329:H329"/>
    <mergeCell ref="I329:J329"/>
    <mergeCell ref="A328:B328"/>
    <mergeCell ref="G324:H324"/>
    <mergeCell ref="I324:J324"/>
    <mergeCell ref="A327:B327"/>
    <mergeCell ref="E327:F327"/>
    <mergeCell ref="G327:H327"/>
    <mergeCell ref="I327:J327"/>
    <mergeCell ref="A350:B350"/>
    <mergeCell ref="F353:F354"/>
    <mergeCell ref="G353:G354"/>
    <mergeCell ref="B355:B356"/>
    <mergeCell ref="C355:E356"/>
    <mergeCell ref="F355:G355"/>
    <mergeCell ref="G322:H322"/>
    <mergeCell ref="H355:J355"/>
    <mergeCell ref="F356:J356"/>
    <mergeCell ref="A351:B351"/>
    <mergeCell ref="A345:J345"/>
    <mergeCell ref="A347:B347"/>
    <mergeCell ref="C351:E351"/>
    <mergeCell ref="F351:J351"/>
    <mergeCell ref="A349:B349"/>
    <mergeCell ref="C349:J349"/>
    <mergeCell ref="D322:E322"/>
    <mergeCell ref="C350:J350"/>
    <mergeCell ref="I293:J293"/>
    <mergeCell ref="A294:F294"/>
    <mergeCell ref="G294:H294"/>
    <mergeCell ref="I294:J294"/>
    <mergeCell ref="G342:H342"/>
    <mergeCell ref="I342:J342"/>
    <mergeCell ref="G338:H338"/>
    <mergeCell ref="I338:J338"/>
    <mergeCell ref="A321:C321"/>
    <mergeCell ref="D321:E321"/>
    <mergeCell ref="G321:H321"/>
    <mergeCell ref="I321:J321"/>
    <mergeCell ref="I322:J322"/>
    <mergeCell ref="A323:C323"/>
    <mergeCell ref="D323:E323"/>
    <mergeCell ref="G323:H323"/>
    <mergeCell ref="I323:J323"/>
    <mergeCell ref="A322:C322"/>
    <mergeCell ref="A319:C319"/>
    <mergeCell ref="D319:E319"/>
    <mergeCell ref="G319:H319"/>
    <mergeCell ref="I319:J319"/>
    <mergeCell ref="A320:C320"/>
    <mergeCell ref="D320:E320"/>
    <mergeCell ref="G320:H320"/>
    <mergeCell ref="I320:J320"/>
    <mergeCell ref="A317:C317"/>
    <mergeCell ref="D317:E317"/>
    <mergeCell ref="G317:H317"/>
    <mergeCell ref="I317:J317"/>
    <mergeCell ref="A318:C318"/>
    <mergeCell ref="D318:E318"/>
    <mergeCell ref="G318:H318"/>
    <mergeCell ref="I318:J318"/>
    <mergeCell ref="A313:C313"/>
    <mergeCell ref="E313:F313"/>
    <mergeCell ref="G313:H313"/>
    <mergeCell ref="I313:J313"/>
    <mergeCell ref="G314:H314"/>
    <mergeCell ref="I314:J314"/>
    <mergeCell ref="I292:J292"/>
    <mergeCell ref="G288:H288"/>
    <mergeCell ref="I288:J288"/>
    <mergeCell ref="A312:C312"/>
    <mergeCell ref="E312:F312"/>
    <mergeCell ref="G312:H312"/>
    <mergeCell ref="I312:J312"/>
    <mergeCell ref="F308:J308"/>
    <mergeCell ref="G305:G306"/>
    <mergeCell ref="I289:J289"/>
    <mergeCell ref="G282:H282"/>
    <mergeCell ref="G286:H286"/>
    <mergeCell ref="I286:J286"/>
    <mergeCell ref="G287:H287"/>
    <mergeCell ref="I287:J287"/>
    <mergeCell ref="A296:H296"/>
    <mergeCell ref="G290:H290"/>
    <mergeCell ref="I290:J290"/>
    <mergeCell ref="A292:F292"/>
    <mergeCell ref="G292:H292"/>
    <mergeCell ref="A310:B310"/>
    <mergeCell ref="A311:C311"/>
    <mergeCell ref="E311:F311"/>
    <mergeCell ref="G311:H311"/>
    <mergeCell ref="E281:F281"/>
    <mergeCell ref="G281:H281"/>
    <mergeCell ref="A289:B289"/>
    <mergeCell ref="E289:F289"/>
    <mergeCell ref="G289:H289"/>
    <mergeCell ref="A281:B281"/>
    <mergeCell ref="A251:B251"/>
    <mergeCell ref="C251:J251"/>
    <mergeCell ref="A252:B252"/>
    <mergeCell ref="C252:J252"/>
    <mergeCell ref="A253:B253"/>
    <mergeCell ref="I311:J311"/>
    <mergeCell ref="B307:B308"/>
    <mergeCell ref="C307:E308"/>
    <mergeCell ref="F307:G307"/>
    <mergeCell ref="H307:J307"/>
    <mergeCell ref="A295:F295"/>
    <mergeCell ref="I281:J281"/>
    <mergeCell ref="G283:H283"/>
    <mergeCell ref="H305:J305"/>
    <mergeCell ref="A302:B302"/>
    <mergeCell ref="B305:B306"/>
    <mergeCell ref="C305:E306"/>
    <mergeCell ref="F305:F306"/>
    <mergeCell ref="A282:B282"/>
    <mergeCell ref="E282:F282"/>
    <mergeCell ref="A300:B300"/>
    <mergeCell ref="C300:J300"/>
    <mergeCell ref="C303:E303"/>
    <mergeCell ref="F303:J303"/>
    <mergeCell ref="A301:B301"/>
    <mergeCell ref="C302:J302"/>
    <mergeCell ref="A303:B303"/>
    <mergeCell ref="C301:J301"/>
    <mergeCell ref="I282:J282"/>
    <mergeCell ref="I271:J271"/>
    <mergeCell ref="A265:C265"/>
    <mergeCell ref="E265:F265"/>
    <mergeCell ref="G265:H265"/>
    <mergeCell ref="I265:J265"/>
    <mergeCell ref="A271:C271"/>
    <mergeCell ref="G271:H271"/>
    <mergeCell ref="I274:J274"/>
    <mergeCell ref="A275:C275"/>
    <mergeCell ref="I283:J283"/>
    <mergeCell ref="A269:C269"/>
    <mergeCell ref="D269:E269"/>
    <mergeCell ref="I270:J270"/>
    <mergeCell ref="A280:B280"/>
    <mergeCell ref="E280:F280"/>
    <mergeCell ref="G280:H280"/>
    <mergeCell ref="I280:J280"/>
    <mergeCell ref="D274:E274"/>
    <mergeCell ref="G274:H274"/>
    <mergeCell ref="A279:B279"/>
    <mergeCell ref="E279:F279"/>
    <mergeCell ref="G279:H279"/>
    <mergeCell ref="I261:J261"/>
    <mergeCell ref="I279:J279"/>
    <mergeCell ref="G266:H266"/>
    <mergeCell ref="I266:J266"/>
    <mergeCell ref="D271:E271"/>
    <mergeCell ref="A270:C270"/>
    <mergeCell ref="D270:E270"/>
    <mergeCell ref="E261:F261"/>
    <mergeCell ref="G261:H261"/>
    <mergeCell ref="A274:C274"/>
    <mergeCell ref="B257:B258"/>
    <mergeCell ref="C257:E258"/>
    <mergeCell ref="F257:G257"/>
    <mergeCell ref="H257:J257"/>
    <mergeCell ref="F258:J258"/>
    <mergeCell ref="F255:F256"/>
    <mergeCell ref="G255:G256"/>
    <mergeCell ref="H255:J255"/>
    <mergeCell ref="G276:H276"/>
    <mergeCell ref="I276:J276"/>
    <mergeCell ref="A272:C272"/>
    <mergeCell ref="D272:E272"/>
    <mergeCell ref="G272:H272"/>
    <mergeCell ref="A260:B260"/>
    <mergeCell ref="A261:C261"/>
    <mergeCell ref="D275:E275"/>
    <mergeCell ref="G275:H275"/>
    <mergeCell ref="I275:J275"/>
    <mergeCell ref="A262:C262"/>
    <mergeCell ref="E262:F262"/>
    <mergeCell ref="G262:H262"/>
    <mergeCell ref="I262:J262"/>
    <mergeCell ref="I272:J272"/>
    <mergeCell ref="A273:C273"/>
    <mergeCell ref="D273:E273"/>
    <mergeCell ref="G240:H240"/>
    <mergeCell ref="I240:J240"/>
    <mergeCell ref="G244:H244"/>
    <mergeCell ref="G242:H242"/>
    <mergeCell ref="I242:J242"/>
    <mergeCell ref="A249:B249"/>
    <mergeCell ref="C249:J249"/>
    <mergeCell ref="I246:J246"/>
    <mergeCell ref="I244:J244"/>
    <mergeCell ref="A244:F244"/>
    <mergeCell ref="A242:F242"/>
    <mergeCell ref="G273:H273"/>
    <mergeCell ref="I273:J273"/>
    <mergeCell ref="G270:H270"/>
    <mergeCell ref="G269:H269"/>
    <mergeCell ref="I269:J269"/>
    <mergeCell ref="A250:B250"/>
    <mergeCell ref="C250:J250"/>
    <mergeCell ref="B255:B256"/>
    <mergeCell ref="C255:E256"/>
    <mergeCell ref="G238:H238"/>
    <mergeCell ref="I238:J238"/>
    <mergeCell ref="A239:B239"/>
    <mergeCell ref="E239:F239"/>
    <mergeCell ref="G239:H239"/>
    <mergeCell ref="I239:J239"/>
    <mergeCell ref="A247:J247"/>
    <mergeCell ref="A246:H246"/>
    <mergeCell ref="A245:F245"/>
    <mergeCell ref="G245:H245"/>
    <mergeCell ref="I245:J245"/>
    <mergeCell ref="A243:F243"/>
    <mergeCell ref="G243:H243"/>
    <mergeCell ref="I243:J243"/>
    <mergeCell ref="A237:F237"/>
    <mergeCell ref="A230:B230"/>
    <mergeCell ref="E230:F230"/>
    <mergeCell ref="G233:H233"/>
    <mergeCell ref="A236:F236"/>
    <mergeCell ref="G237:H237"/>
    <mergeCell ref="G231:H231"/>
    <mergeCell ref="I232:J232"/>
    <mergeCell ref="G236:H236"/>
    <mergeCell ref="I236:J236"/>
    <mergeCell ref="A231:B231"/>
    <mergeCell ref="E231:F231"/>
    <mergeCell ref="E232:F232"/>
    <mergeCell ref="G232:H232"/>
    <mergeCell ref="I233:J233"/>
    <mergeCell ref="I231:J231"/>
    <mergeCell ref="I237:J237"/>
    <mergeCell ref="A232:B232"/>
    <mergeCell ref="G226:H226"/>
    <mergeCell ref="I226:J226"/>
    <mergeCell ref="A229:B229"/>
    <mergeCell ref="E229:F229"/>
    <mergeCell ref="G229:H229"/>
    <mergeCell ref="I229:J229"/>
    <mergeCell ref="G230:H230"/>
    <mergeCell ref="I230:J230"/>
    <mergeCell ref="A224:C224"/>
    <mergeCell ref="D224:E224"/>
    <mergeCell ref="G224:H224"/>
    <mergeCell ref="I224:J224"/>
    <mergeCell ref="A225:C225"/>
    <mergeCell ref="D225:E225"/>
    <mergeCell ref="G225:H225"/>
    <mergeCell ref="I225:J225"/>
    <mergeCell ref="A222:C222"/>
    <mergeCell ref="D222:E222"/>
    <mergeCell ref="G222:H222"/>
    <mergeCell ref="I222:J222"/>
    <mergeCell ref="A223:C223"/>
    <mergeCell ref="D223:E223"/>
    <mergeCell ref="G223:H223"/>
    <mergeCell ref="I223:J223"/>
    <mergeCell ref="E214:F214"/>
    <mergeCell ref="A220:C220"/>
    <mergeCell ref="D220:E220"/>
    <mergeCell ref="A219:C219"/>
    <mergeCell ref="D219:E219"/>
    <mergeCell ref="G220:H220"/>
    <mergeCell ref="G214:H214"/>
    <mergeCell ref="G219:H219"/>
    <mergeCell ref="I214:J214"/>
    <mergeCell ref="G194:H194"/>
    <mergeCell ref="A211:C211"/>
    <mergeCell ref="E211:F211"/>
    <mergeCell ref="A212:C212"/>
    <mergeCell ref="E212:F212"/>
    <mergeCell ref="G212:H212"/>
    <mergeCell ref="I212:J212"/>
    <mergeCell ref="A214:C214"/>
    <mergeCell ref="G211:H211"/>
    <mergeCell ref="I211:J211"/>
    <mergeCell ref="C202:J202"/>
    <mergeCell ref="A203:B203"/>
    <mergeCell ref="B205:B206"/>
    <mergeCell ref="C205:E206"/>
    <mergeCell ref="F205:F206"/>
    <mergeCell ref="G205:G206"/>
    <mergeCell ref="A210:B210"/>
    <mergeCell ref="B207:B208"/>
    <mergeCell ref="C207:E208"/>
    <mergeCell ref="H205:J205"/>
    <mergeCell ref="A201:B201"/>
    <mergeCell ref="C201:J201"/>
    <mergeCell ref="A202:B202"/>
    <mergeCell ref="F208:J208"/>
    <mergeCell ref="F207:G207"/>
    <mergeCell ref="H207:J207"/>
    <mergeCell ref="C203:E203"/>
    <mergeCell ref="F203:J203"/>
    <mergeCell ref="A200:B200"/>
    <mergeCell ref="C200:J200"/>
    <mergeCell ref="A195:F195"/>
    <mergeCell ref="G195:H195"/>
    <mergeCell ref="I195:J195"/>
    <mergeCell ref="I189:J189"/>
    <mergeCell ref="G193:H193"/>
    <mergeCell ref="I192:J192"/>
    <mergeCell ref="I194:J194"/>
    <mergeCell ref="G190:H190"/>
    <mergeCell ref="A199:B199"/>
    <mergeCell ref="C199:J199"/>
    <mergeCell ref="G188:H188"/>
    <mergeCell ref="A194:F194"/>
    <mergeCell ref="A189:B189"/>
    <mergeCell ref="E189:F189"/>
    <mergeCell ref="G189:H189"/>
    <mergeCell ref="I190:J190"/>
    <mergeCell ref="A193:F193"/>
    <mergeCell ref="A196:H196"/>
    <mergeCell ref="I182:J182"/>
    <mergeCell ref="I188:J188"/>
    <mergeCell ref="G183:H183"/>
    <mergeCell ref="I183:J183"/>
    <mergeCell ref="G186:H186"/>
    <mergeCell ref="I186:J186"/>
    <mergeCell ref="G187:H187"/>
    <mergeCell ref="I187:J187"/>
    <mergeCell ref="A182:B182"/>
    <mergeCell ref="E182:F182"/>
    <mergeCell ref="G182:H182"/>
    <mergeCell ref="A192:F192"/>
    <mergeCell ref="G192:H192"/>
    <mergeCell ref="A186:F186"/>
    <mergeCell ref="A187:F187"/>
    <mergeCell ref="A188:F188"/>
    <mergeCell ref="A181:B181"/>
    <mergeCell ref="E181:F181"/>
    <mergeCell ref="G181:H181"/>
    <mergeCell ref="I181:J181"/>
    <mergeCell ref="A180:B180"/>
    <mergeCell ref="E180:F180"/>
    <mergeCell ref="G180:H180"/>
    <mergeCell ref="I180:J180"/>
    <mergeCell ref="G176:H176"/>
    <mergeCell ref="I176:J176"/>
    <mergeCell ref="A179:B179"/>
    <mergeCell ref="E179:F179"/>
    <mergeCell ref="G179:H179"/>
    <mergeCell ref="I179:J179"/>
    <mergeCell ref="A173:C173"/>
    <mergeCell ref="D173:E173"/>
    <mergeCell ref="G173:H173"/>
    <mergeCell ref="I173:J173"/>
    <mergeCell ref="A175:C175"/>
    <mergeCell ref="D175:E175"/>
    <mergeCell ref="G175:H175"/>
    <mergeCell ref="I175:J175"/>
    <mergeCell ref="A171:C171"/>
    <mergeCell ref="D171:E171"/>
    <mergeCell ref="G171:H171"/>
    <mergeCell ref="I171:J171"/>
    <mergeCell ref="A172:C172"/>
    <mergeCell ref="D172:E172"/>
    <mergeCell ref="G172:H172"/>
    <mergeCell ref="I172:J172"/>
    <mergeCell ref="A170:C170"/>
    <mergeCell ref="D170:E170"/>
    <mergeCell ref="G170:H170"/>
    <mergeCell ref="I170:J170"/>
    <mergeCell ref="A169:C169"/>
    <mergeCell ref="D169:E169"/>
    <mergeCell ref="G169:H169"/>
    <mergeCell ref="I169:J169"/>
    <mergeCell ref="G137:H137"/>
    <mergeCell ref="I137:J137"/>
    <mergeCell ref="G138:H138"/>
    <mergeCell ref="I138:J138"/>
    <mergeCell ref="A147:H147"/>
    <mergeCell ref="I147:J147"/>
    <mergeCell ref="A144:F144"/>
    <mergeCell ref="G144:H144"/>
    <mergeCell ref="I144:J144"/>
    <mergeCell ref="A145:F145"/>
    <mergeCell ref="A168:C168"/>
    <mergeCell ref="D168:E168"/>
    <mergeCell ref="G168:H168"/>
    <mergeCell ref="I168:J168"/>
    <mergeCell ref="A164:C164"/>
    <mergeCell ref="E164:F164"/>
    <mergeCell ref="G165:H165"/>
    <mergeCell ref="I165:J165"/>
    <mergeCell ref="G164:H164"/>
    <mergeCell ref="I164:J164"/>
    <mergeCell ref="H158:J158"/>
    <mergeCell ref="F159:J159"/>
    <mergeCell ref="A163:C163"/>
    <mergeCell ref="E163:F163"/>
    <mergeCell ref="G163:H163"/>
    <mergeCell ref="I163:J163"/>
    <mergeCell ref="C154:E154"/>
    <mergeCell ref="F154:J154"/>
    <mergeCell ref="A161:B161"/>
    <mergeCell ref="A162:C162"/>
    <mergeCell ref="E162:F162"/>
    <mergeCell ref="G162:H162"/>
    <mergeCell ref="I162:J162"/>
    <mergeCell ref="B158:B159"/>
    <mergeCell ref="C158:E159"/>
    <mergeCell ref="F158:G158"/>
    <mergeCell ref="G134:H134"/>
    <mergeCell ref="I134:J134"/>
    <mergeCell ref="B156:B157"/>
    <mergeCell ref="C156:E157"/>
    <mergeCell ref="F156:F157"/>
    <mergeCell ref="G156:G157"/>
    <mergeCell ref="H156:J156"/>
    <mergeCell ref="A153:B153"/>
    <mergeCell ref="C153:J153"/>
    <mergeCell ref="A154:B154"/>
    <mergeCell ref="A132:B132"/>
    <mergeCell ref="E132:F132"/>
    <mergeCell ref="A133:B133"/>
    <mergeCell ref="E133:F133"/>
    <mergeCell ref="G133:H133"/>
    <mergeCell ref="I133:J133"/>
    <mergeCell ref="G145:H145"/>
    <mergeCell ref="I145:J145"/>
    <mergeCell ref="I143:J143"/>
    <mergeCell ref="A113:C113"/>
    <mergeCell ref="E113:F113"/>
    <mergeCell ref="G113:H113"/>
    <mergeCell ref="I113:J113"/>
    <mergeCell ref="A123:C123"/>
    <mergeCell ref="A131:B131"/>
    <mergeCell ref="E131:F131"/>
    <mergeCell ref="A124:C124"/>
    <mergeCell ref="A119:C119"/>
    <mergeCell ref="A152:B152"/>
    <mergeCell ref="C152:J152"/>
    <mergeCell ref="A122:C122"/>
    <mergeCell ref="D122:E122"/>
    <mergeCell ref="G122:H122"/>
    <mergeCell ref="I122:J122"/>
    <mergeCell ref="G141:H141"/>
    <mergeCell ref="I141:J141"/>
    <mergeCell ref="A130:B130"/>
    <mergeCell ref="D124:E124"/>
    <mergeCell ref="G124:H124"/>
    <mergeCell ref="I124:J124"/>
    <mergeCell ref="B109:B110"/>
    <mergeCell ref="C109:E110"/>
    <mergeCell ref="G125:H125"/>
    <mergeCell ref="I125:J125"/>
    <mergeCell ref="A121:C121"/>
    <mergeCell ref="D123:E123"/>
    <mergeCell ref="A148:J148"/>
    <mergeCell ref="A150:B150"/>
    <mergeCell ref="C150:J150"/>
    <mergeCell ref="E130:F130"/>
    <mergeCell ref="G130:H130"/>
    <mergeCell ref="I130:J130"/>
    <mergeCell ref="A143:F143"/>
    <mergeCell ref="G143:H143"/>
    <mergeCell ref="G131:H131"/>
    <mergeCell ref="I131:J131"/>
    <mergeCell ref="D119:E119"/>
    <mergeCell ref="G119:H119"/>
    <mergeCell ref="I119:J119"/>
    <mergeCell ref="A120:C120"/>
    <mergeCell ref="A151:B151"/>
    <mergeCell ref="C151:J151"/>
    <mergeCell ref="A146:F146"/>
    <mergeCell ref="G146:H146"/>
    <mergeCell ref="I146:J146"/>
    <mergeCell ref="D121:E121"/>
    <mergeCell ref="C105:E105"/>
    <mergeCell ref="A84:B84"/>
    <mergeCell ref="G120:H120"/>
    <mergeCell ref="I120:J120"/>
    <mergeCell ref="G132:H132"/>
    <mergeCell ref="I132:J132"/>
    <mergeCell ref="G127:H127"/>
    <mergeCell ref="I127:J127"/>
    <mergeCell ref="G123:H123"/>
    <mergeCell ref="I123:J123"/>
    <mergeCell ref="I116:J116"/>
    <mergeCell ref="A115:C115"/>
    <mergeCell ref="B61:B62"/>
    <mergeCell ref="C61:E62"/>
    <mergeCell ref="A103:B103"/>
    <mergeCell ref="F109:G109"/>
    <mergeCell ref="A98:H98"/>
    <mergeCell ref="G107:G108"/>
    <mergeCell ref="A96:F96"/>
    <mergeCell ref="G66:H66"/>
    <mergeCell ref="A125:C125"/>
    <mergeCell ref="D125:E125"/>
    <mergeCell ref="H107:J107"/>
    <mergeCell ref="C107:E108"/>
    <mergeCell ref="F107:F108"/>
    <mergeCell ref="E115:F115"/>
    <mergeCell ref="B107:B108"/>
    <mergeCell ref="A112:B112"/>
    <mergeCell ref="E114:F114"/>
    <mergeCell ref="A114:C114"/>
    <mergeCell ref="I115:J115"/>
    <mergeCell ref="G121:H121"/>
    <mergeCell ref="D120:E120"/>
    <mergeCell ref="I95:J95"/>
    <mergeCell ref="A140:B140"/>
    <mergeCell ref="E140:F140"/>
    <mergeCell ref="G140:H140"/>
    <mergeCell ref="I140:J140"/>
    <mergeCell ref="H109:J109"/>
    <mergeCell ref="G96:H96"/>
    <mergeCell ref="G84:H84"/>
    <mergeCell ref="A73:C73"/>
    <mergeCell ref="I96:J96"/>
    <mergeCell ref="G139:H139"/>
    <mergeCell ref="G116:H116"/>
    <mergeCell ref="G114:H114"/>
    <mergeCell ref="I114:J114"/>
    <mergeCell ref="F110:J110"/>
    <mergeCell ref="I121:J121"/>
    <mergeCell ref="G115:H115"/>
    <mergeCell ref="G83:H83"/>
    <mergeCell ref="G68:H68"/>
    <mergeCell ref="I68:J68"/>
    <mergeCell ref="A71:C71"/>
    <mergeCell ref="D71:E71"/>
    <mergeCell ref="G71:H71"/>
    <mergeCell ref="I71:J71"/>
    <mergeCell ref="G76:H76"/>
    <mergeCell ref="D75:E75"/>
    <mergeCell ref="G75:H75"/>
    <mergeCell ref="A97:F97"/>
    <mergeCell ref="G97:H97"/>
    <mergeCell ref="A95:F95"/>
    <mergeCell ref="G95:H95"/>
    <mergeCell ref="G92:H92"/>
    <mergeCell ref="A90:F90"/>
    <mergeCell ref="A91:B91"/>
    <mergeCell ref="G89:H89"/>
    <mergeCell ref="I33:J33"/>
    <mergeCell ref="A101:B101"/>
    <mergeCell ref="I92:J92"/>
    <mergeCell ref="A94:F94"/>
    <mergeCell ref="G94:H94"/>
    <mergeCell ref="I94:J94"/>
    <mergeCell ref="I84:J84"/>
    <mergeCell ref="I98:J98"/>
    <mergeCell ref="I89:J89"/>
    <mergeCell ref="E67:F67"/>
    <mergeCell ref="G67:H67"/>
    <mergeCell ref="I67:J67"/>
    <mergeCell ref="A51:J51"/>
    <mergeCell ref="A55:B55"/>
    <mergeCell ref="C55:J55"/>
    <mergeCell ref="C53:J53"/>
    <mergeCell ref="A67:C67"/>
    <mergeCell ref="A432:F432"/>
    <mergeCell ref="A433:F433"/>
    <mergeCell ref="G16:H16"/>
    <mergeCell ref="I16:J16"/>
    <mergeCell ref="A64:B64"/>
    <mergeCell ref="A382:F382"/>
    <mergeCell ref="E91:F91"/>
    <mergeCell ref="G91:H91"/>
    <mergeCell ref="I88:J88"/>
    <mergeCell ref="I30:J30"/>
    <mergeCell ref="A480:F480"/>
    <mergeCell ref="I91:J91"/>
    <mergeCell ref="G88:H88"/>
    <mergeCell ref="E65:F65"/>
    <mergeCell ref="G65:H65"/>
    <mergeCell ref="E84:F84"/>
    <mergeCell ref="G90:H90"/>
    <mergeCell ref="I90:J90"/>
    <mergeCell ref="A65:C65"/>
    <mergeCell ref="I65:J65"/>
    <mergeCell ref="A1:J1"/>
    <mergeCell ref="A3:B3"/>
    <mergeCell ref="A6:B6"/>
    <mergeCell ref="F12:J12"/>
    <mergeCell ref="C6:J6"/>
    <mergeCell ref="C3:J3"/>
    <mergeCell ref="C5:J5"/>
    <mergeCell ref="C4:J4"/>
    <mergeCell ref="H11:J11"/>
    <mergeCell ref="G9:G10"/>
    <mergeCell ref="A334:F334"/>
    <mergeCell ref="A335:F335"/>
    <mergeCell ref="A14:B14"/>
    <mergeCell ref="C54:J54"/>
    <mergeCell ref="E16:F16"/>
    <mergeCell ref="G15:H15"/>
    <mergeCell ref="D23:E23"/>
    <mergeCell ref="A56:B56"/>
    <mergeCell ref="I15:J15"/>
    <mergeCell ref="F59:F60"/>
    <mergeCell ref="F9:F10"/>
    <mergeCell ref="H9:J9"/>
    <mergeCell ref="F11:G11"/>
    <mergeCell ref="G23:H23"/>
    <mergeCell ref="C11:E12"/>
    <mergeCell ref="A23:C23"/>
    <mergeCell ref="B9:B10"/>
    <mergeCell ref="G17:H17"/>
    <mergeCell ref="I17:J17"/>
    <mergeCell ref="A22:C22"/>
    <mergeCell ref="A431:F431"/>
    <mergeCell ref="A4:B4"/>
    <mergeCell ref="A5:B5"/>
    <mergeCell ref="A7:B7"/>
    <mergeCell ref="B11:B12"/>
    <mergeCell ref="A83:B83"/>
    <mergeCell ref="C7:E7"/>
    <mergeCell ref="F7:J7"/>
    <mergeCell ref="E15:F15"/>
    <mergeCell ref="C9:E10"/>
    <mergeCell ref="AE294:AJ294"/>
    <mergeCell ref="AK294:AL294"/>
    <mergeCell ref="AM294:AN294"/>
    <mergeCell ref="AE295:AJ295"/>
    <mergeCell ref="AK295:AL295"/>
    <mergeCell ref="AM295:AN295"/>
    <mergeCell ref="D73:E73"/>
    <mergeCell ref="A16:C16"/>
    <mergeCell ref="A66:C66"/>
    <mergeCell ref="E66:F66"/>
    <mergeCell ref="A15:C15"/>
    <mergeCell ref="D22:E22"/>
    <mergeCell ref="D24:E24"/>
    <mergeCell ref="C57:E57"/>
    <mergeCell ref="A17:C17"/>
    <mergeCell ref="E17:F17"/>
    <mergeCell ref="AK290:AL290"/>
    <mergeCell ref="AM290:AN290"/>
    <mergeCell ref="AE292:AJ292"/>
    <mergeCell ref="AK292:AL292"/>
    <mergeCell ref="AM292:AN292"/>
    <mergeCell ref="AE293:AJ293"/>
    <mergeCell ref="AK293:AL293"/>
    <mergeCell ref="AM293:AN293"/>
    <mergeCell ref="AE288:AJ288"/>
    <mergeCell ref="AK288:AL288"/>
    <mergeCell ref="AM288:AN288"/>
    <mergeCell ref="AE289:AF289"/>
    <mergeCell ref="AI289:AJ289"/>
    <mergeCell ref="AK289:AL289"/>
    <mergeCell ref="AM289:AN289"/>
    <mergeCell ref="AK283:AL283"/>
    <mergeCell ref="AM283:AN283"/>
    <mergeCell ref="AE286:AJ286"/>
    <mergeCell ref="AK286:AL286"/>
    <mergeCell ref="AM286:AN286"/>
    <mergeCell ref="AE287:AJ287"/>
    <mergeCell ref="AK287:AL287"/>
    <mergeCell ref="AM287:AN287"/>
    <mergeCell ref="AE281:AF281"/>
    <mergeCell ref="AI281:AJ281"/>
    <mergeCell ref="AK281:AL281"/>
    <mergeCell ref="AM281:AN281"/>
    <mergeCell ref="AE282:AF282"/>
    <mergeCell ref="AI282:AJ282"/>
    <mergeCell ref="AK282:AL282"/>
    <mergeCell ref="AM282:AN282"/>
    <mergeCell ref="AE279:AF279"/>
    <mergeCell ref="AI279:AJ279"/>
    <mergeCell ref="AK279:AL279"/>
    <mergeCell ref="AM279:AN279"/>
    <mergeCell ref="AE280:AF280"/>
    <mergeCell ref="AI280:AJ280"/>
    <mergeCell ref="AK280:AL280"/>
    <mergeCell ref="AM280:AN280"/>
    <mergeCell ref="AE275:AG275"/>
    <mergeCell ref="AH275:AI275"/>
    <mergeCell ref="AK275:AL275"/>
    <mergeCell ref="AM275:AN275"/>
    <mergeCell ref="AK276:AL276"/>
    <mergeCell ref="AM276:AN276"/>
    <mergeCell ref="AE273:AG273"/>
    <mergeCell ref="AH273:AI273"/>
    <mergeCell ref="AK273:AL273"/>
    <mergeCell ref="AM273:AN273"/>
    <mergeCell ref="AE274:AG274"/>
    <mergeCell ref="AH274:AI274"/>
    <mergeCell ref="AK274:AL274"/>
    <mergeCell ref="AM274:AN274"/>
    <mergeCell ref="AE271:AG271"/>
    <mergeCell ref="AH271:AI271"/>
    <mergeCell ref="AK271:AL271"/>
    <mergeCell ref="AM271:AN271"/>
    <mergeCell ref="AE272:AG272"/>
    <mergeCell ref="AH272:AI272"/>
    <mergeCell ref="AK272:AL272"/>
    <mergeCell ref="AM272:AN272"/>
    <mergeCell ref="AE269:AG269"/>
    <mergeCell ref="AH269:AI269"/>
    <mergeCell ref="AK269:AL269"/>
    <mergeCell ref="AM269:AN269"/>
    <mergeCell ref="AE270:AG270"/>
    <mergeCell ref="AH270:AI270"/>
    <mergeCell ref="AK270:AL270"/>
    <mergeCell ref="AM270:AN270"/>
    <mergeCell ref="AE265:AG265"/>
    <mergeCell ref="AI265:AJ265"/>
    <mergeCell ref="AK265:AL265"/>
    <mergeCell ref="AM265:AN265"/>
    <mergeCell ref="AK266:AL266"/>
    <mergeCell ref="AM266:AN266"/>
    <mergeCell ref="AE263:AG263"/>
    <mergeCell ref="AI263:AJ263"/>
    <mergeCell ref="AK263:AL263"/>
    <mergeCell ref="AM263:AN263"/>
    <mergeCell ref="AE264:AG264"/>
    <mergeCell ref="AI264:AJ264"/>
    <mergeCell ref="AK264:AL264"/>
    <mergeCell ref="AM264:AN264"/>
    <mergeCell ref="AE260:AF260"/>
    <mergeCell ref="AE261:AG261"/>
    <mergeCell ref="AI261:AJ261"/>
    <mergeCell ref="AK261:AL261"/>
    <mergeCell ref="AM261:AN261"/>
    <mergeCell ref="AE262:AG262"/>
    <mergeCell ref="AI262:AJ262"/>
    <mergeCell ref="AK262:AL262"/>
    <mergeCell ref="AM262:AN262"/>
    <mergeCell ref="AF255:AF256"/>
    <mergeCell ref="AG255:AI256"/>
    <mergeCell ref="AJ255:AJ256"/>
    <mergeCell ref="AK255:AK256"/>
    <mergeCell ref="AL255:AN255"/>
    <mergeCell ref="AF257:AF258"/>
    <mergeCell ref="AG257:AI258"/>
    <mergeCell ref="AJ257:AK257"/>
    <mergeCell ref="AL257:AN257"/>
    <mergeCell ref="AJ258:AN258"/>
    <mergeCell ref="AE251:AF251"/>
    <mergeCell ref="AG251:AN251"/>
    <mergeCell ref="AE252:AF252"/>
    <mergeCell ref="AG252:AN252"/>
    <mergeCell ref="AE253:AF253"/>
    <mergeCell ref="AG253:AI253"/>
    <mergeCell ref="AJ253:AN253"/>
    <mergeCell ref="AE246:AL246"/>
    <mergeCell ref="AM246:AN246"/>
    <mergeCell ref="AE247:AN247"/>
    <mergeCell ref="AE249:AF249"/>
    <mergeCell ref="AG249:AN249"/>
    <mergeCell ref="AE250:AF250"/>
    <mergeCell ref="AG250:AN250"/>
    <mergeCell ref="AE244:AJ244"/>
    <mergeCell ref="AK244:AL244"/>
    <mergeCell ref="AM244:AN244"/>
    <mergeCell ref="AE245:AJ245"/>
    <mergeCell ref="AK245:AL245"/>
    <mergeCell ref="AM245:AN245"/>
    <mergeCell ref="AK240:AL240"/>
    <mergeCell ref="AM240:AN240"/>
    <mergeCell ref="AE242:AJ242"/>
    <mergeCell ref="AK242:AL242"/>
    <mergeCell ref="AM242:AN242"/>
    <mergeCell ref="AE243:AJ243"/>
    <mergeCell ref="AK243:AL243"/>
    <mergeCell ref="AM243:AN243"/>
    <mergeCell ref="AE238:AJ238"/>
    <mergeCell ref="AK238:AL238"/>
    <mergeCell ref="AM238:AN238"/>
    <mergeCell ref="AE239:AF239"/>
    <mergeCell ref="AI239:AJ239"/>
    <mergeCell ref="AK239:AL239"/>
    <mergeCell ref="AM239:AN239"/>
    <mergeCell ref="AE236:AJ236"/>
    <mergeCell ref="AK236:AL236"/>
    <mergeCell ref="AM236:AN236"/>
    <mergeCell ref="AE237:AJ237"/>
    <mergeCell ref="AK237:AL237"/>
    <mergeCell ref="AM237:AN237"/>
    <mergeCell ref="AE232:AF232"/>
    <mergeCell ref="AI232:AJ232"/>
    <mergeCell ref="AK232:AL232"/>
    <mergeCell ref="AM232:AN232"/>
    <mergeCell ref="AK233:AL233"/>
    <mergeCell ref="AM233:AN233"/>
    <mergeCell ref="AE230:AF230"/>
    <mergeCell ref="AI230:AJ230"/>
    <mergeCell ref="AK230:AL230"/>
    <mergeCell ref="AM230:AN230"/>
    <mergeCell ref="AE231:AF231"/>
    <mergeCell ref="AI231:AJ231"/>
    <mergeCell ref="AK231:AL231"/>
    <mergeCell ref="AM231:AN231"/>
    <mergeCell ref="AK226:AL226"/>
    <mergeCell ref="AM226:AN226"/>
    <mergeCell ref="AE229:AF229"/>
    <mergeCell ref="AI229:AJ229"/>
    <mergeCell ref="AK229:AL229"/>
    <mergeCell ref="AM229:AN229"/>
    <mergeCell ref="AE224:AG224"/>
    <mergeCell ref="AH224:AI224"/>
    <mergeCell ref="AK224:AL224"/>
    <mergeCell ref="AM224:AN224"/>
    <mergeCell ref="AE225:AG225"/>
    <mergeCell ref="AH225:AI225"/>
    <mergeCell ref="AK225:AL225"/>
    <mergeCell ref="AM225:AN225"/>
    <mergeCell ref="AE222:AG222"/>
    <mergeCell ref="AH222:AI222"/>
    <mergeCell ref="AK222:AL222"/>
    <mergeCell ref="AM222:AN222"/>
    <mergeCell ref="AE223:AG223"/>
    <mergeCell ref="AH223:AI223"/>
    <mergeCell ref="AK223:AL223"/>
    <mergeCell ref="AM223:AN223"/>
    <mergeCell ref="AE220:AG220"/>
    <mergeCell ref="AH220:AI220"/>
    <mergeCell ref="AK220:AL220"/>
    <mergeCell ref="AM220:AN220"/>
    <mergeCell ref="AE221:AG221"/>
    <mergeCell ref="AH221:AI221"/>
    <mergeCell ref="AK221:AL221"/>
    <mergeCell ref="AM221:AN221"/>
    <mergeCell ref="AE213:AG213"/>
    <mergeCell ref="AI213:AJ213"/>
    <mergeCell ref="AK213:AL213"/>
    <mergeCell ref="AM213:AN213"/>
    <mergeCell ref="AE219:AG219"/>
    <mergeCell ref="AH219:AI219"/>
    <mergeCell ref="AK219:AL219"/>
    <mergeCell ref="AM219:AN219"/>
    <mergeCell ref="AK214:AL214"/>
    <mergeCell ref="AM214:AN214"/>
    <mergeCell ref="AE210:AF210"/>
    <mergeCell ref="AE211:AG211"/>
    <mergeCell ref="AI211:AJ211"/>
    <mergeCell ref="AK211:AL211"/>
    <mergeCell ref="AM211:AN211"/>
    <mergeCell ref="AE212:AG212"/>
    <mergeCell ref="AI212:AJ212"/>
    <mergeCell ref="AK212:AL212"/>
    <mergeCell ref="AM212:AN212"/>
    <mergeCell ref="AF205:AF206"/>
    <mergeCell ref="AG205:AI206"/>
    <mergeCell ref="AJ205:AJ206"/>
    <mergeCell ref="AK205:AK206"/>
    <mergeCell ref="AL205:AN205"/>
    <mergeCell ref="AF207:AF208"/>
    <mergeCell ref="AG207:AI208"/>
    <mergeCell ref="AJ207:AK207"/>
    <mergeCell ref="AL207:AN207"/>
    <mergeCell ref="AJ208:AN208"/>
    <mergeCell ref="AE201:AF201"/>
    <mergeCell ref="AG201:AN201"/>
    <mergeCell ref="AE202:AF202"/>
    <mergeCell ref="AG202:AN202"/>
    <mergeCell ref="AE203:AF203"/>
    <mergeCell ref="AG203:AI203"/>
    <mergeCell ref="AJ203:AN203"/>
    <mergeCell ref="AK195:AL195"/>
    <mergeCell ref="AM195:AN195"/>
    <mergeCell ref="AE196:AL196"/>
    <mergeCell ref="AM196:AN196"/>
    <mergeCell ref="AE197:AN197"/>
    <mergeCell ref="AE199:AF199"/>
    <mergeCell ref="AG199:AN199"/>
    <mergeCell ref="AM192:AN192"/>
    <mergeCell ref="AE193:AJ193"/>
    <mergeCell ref="AK193:AL193"/>
    <mergeCell ref="AM193:AN193"/>
    <mergeCell ref="AE194:AJ194"/>
    <mergeCell ref="AK194:AL194"/>
    <mergeCell ref="AM194:AN194"/>
    <mergeCell ref="AE192:AJ192"/>
    <mergeCell ref="AM188:AN188"/>
    <mergeCell ref="AE189:AF189"/>
    <mergeCell ref="AI189:AJ189"/>
    <mergeCell ref="AK189:AL189"/>
    <mergeCell ref="AM189:AN189"/>
    <mergeCell ref="AK190:AL190"/>
    <mergeCell ref="AM190:AN190"/>
    <mergeCell ref="AE188:AJ188"/>
    <mergeCell ref="AK188:AL188"/>
    <mergeCell ref="AM182:AN182"/>
    <mergeCell ref="AM183:AN183"/>
    <mergeCell ref="AE186:AJ186"/>
    <mergeCell ref="AK186:AL186"/>
    <mergeCell ref="AM186:AN186"/>
    <mergeCell ref="AE187:AJ187"/>
    <mergeCell ref="AK187:AL187"/>
    <mergeCell ref="AM187:AN187"/>
    <mergeCell ref="AM179:AN179"/>
    <mergeCell ref="AM180:AN180"/>
    <mergeCell ref="AI181:AJ181"/>
    <mergeCell ref="AK181:AL181"/>
    <mergeCell ref="AM181:AN181"/>
    <mergeCell ref="AE182:AF182"/>
    <mergeCell ref="AI182:AJ182"/>
    <mergeCell ref="AK182:AL182"/>
    <mergeCell ref="AK179:AL179"/>
    <mergeCell ref="AE180:AF180"/>
    <mergeCell ref="AK180:AL180"/>
    <mergeCell ref="AE181:AF181"/>
    <mergeCell ref="AK183:AL183"/>
    <mergeCell ref="U295:Z295"/>
    <mergeCell ref="AA295:AB295"/>
    <mergeCell ref="AC295:AD295"/>
    <mergeCell ref="U293:Z293"/>
    <mergeCell ref="AA293:AB293"/>
    <mergeCell ref="AC290:AD290"/>
    <mergeCell ref="AK192:AL192"/>
    <mergeCell ref="U296:AB296"/>
    <mergeCell ref="AC296:AD296"/>
    <mergeCell ref="AA289:AB289"/>
    <mergeCell ref="AC289:AD289"/>
    <mergeCell ref="AA281:AB281"/>
    <mergeCell ref="AC281:AD281"/>
    <mergeCell ref="U294:Z294"/>
    <mergeCell ref="AA294:AB294"/>
    <mergeCell ref="AC294:AD294"/>
    <mergeCell ref="AA290:AB290"/>
    <mergeCell ref="W255:Y256"/>
    <mergeCell ref="AB255:AD255"/>
    <mergeCell ref="AA276:AB276"/>
    <mergeCell ref="AC276:AD276"/>
    <mergeCell ref="AA265:AB265"/>
    <mergeCell ref="U275:W275"/>
    <mergeCell ref="X275:Y275"/>
    <mergeCell ref="AA275:AB275"/>
    <mergeCell ref="AC275:AD275"/>
    <mergeCell ref="AA274:AB274"/>
    <mergeCell ref="AC293:AD293"/>
    <mergeCell ref="AA288:AB288"/>
    <mergeCell ref="AC288:AD288"/>
    <mergeCell ref="Z255:Z256"/>
    <mergeCell ref="AA255:AA256"/>
    <mergeCell ref="V257:V258"/>
    <mergeCell ref="W257:Y258"/>
    <mergeCell ref="Z257:AA257"/>
    <mergeCell ref="U287:Z287"/>
    <mergeCell ref="U260:V260"/>
    <mergeCell ref="U292:Z292"/>
    <mergeCell ref="AA292:AB292"/>
    <mergeCell ref="AC292:AD292"/>
    <mergeCell ref="U282:V282"/>
    <mergeCell ref="Y282:Z282"/>
    <mergeCell ref="AA282:AB282"/>
    <mergeCell ref="AC282:AD282"/>
    <mergeCell ref="AA283:AB283"/>
    <mergeCell ref="AC283:AD283"/>
    <mergeCell ref="Y289:Z289"/>
    <mergeCell ref="AC280:AD280"/>
    <mergeCell ref="U288:Z288"/>
    <mergeCell ref="U289:V289"/>
    <mergeCell ref="U286:Z286"/>
    <mergeCell ref="AA286:AB286"/>
    <mergeCell ref="AC286:AD286"/>
    <mergeCell ref="AA287:AB287"/>
    <mergeCell ref="AC287:AD287"/>
    <mergeCell ref="AI179:AJ179"/>
    <mergeCell ref="U281:V281"/>
    <mergeCell ref="Y281:Z281"/>
    <mergeCell ref="U279:V279"/>
    <mergeCell ref="Y279:Z279"/>
    <mergeCell ref="AA279:AB279"/>
    <mergeCell ref="AC279:AD279"/>
    <mergeCell ref="U280:V280"/>
    <mergeCell ref="Y280:Z280"/>
    <mergeCell ref="AA280:AB280"/>
    <mergeCell ref="AA238:AB238"/>
    <mergeCell ref="AC238:AD238"/>
    <mergeCell ref="U273:W273"/>
    <mergeCell ref="X273:Y273"/>
    <mergeCell ref="AA273:AB273"/>
    <mergeCell ref="AC273:AD273"/>
    <mergeCell ref="AA272:AB272"/>
    <mergeCell ref="AC272:AD272"/>
    <mergeCell ref="U270:W270"/>
    <mergeCell ref="X270:Y270"/>
    <mergeCell ref="AC274:AD274"/>
    <mergeCell ref="U274:W274"/>
    <mergeCell ref="X274:Y274"/>
    <mergeCell ref="U271:W271"/>
    <mergeCell ref="X271:Y271"/>
    <mergeCell ref="AA271:AB271"/>
    <mergeCell ref="AC271:AD271"/>
    <mergeCell ref="U272:W272"/>
    <mergeCell ref="X272:Y272"/>
    <mergeCell ref="AA270:AB270"/>
    <mergeCell ref="AC270:AD270"/>
    <mergeCell ref="AK173:AL173"/>
    <mergeCell ref="AM173:AN173"/>
    <mergeCell ref="AK175:AL175"/>
    <mergeCell ref="AM175:AN175"/>
    <mergeCell ref="AK176:AL176"/>
    <mergeCell ref="AM176:AN176"/>
    <mergeCell ref="AA262:AB262"/>
    <mergeCell ref="AC245:AD245"/>
    <mergeCell ref="U265:W265"/>
    <mergeCell ref="Y265:Z265"/>
    <mergeCell ref="U269:W269"/>
    <mergeCell ref="X269:Y269"/>
    <mergeCell ref="AA269:AB269"/>
    <mergeCell ref="AC269:AD269"/>
    <mergeCell ref="AC265:AD265"/>
    <mergeCell ref="AA266:AB266"/>
    <mergeCell ref="AC266:AD266"/>
    <mergeCell ref="U263:W263"/>
    <mergeCell ref="Y263:Z263"/>
    <mergeCell ref="AA263:AB263"/>
    <mergeCell ref="AC263:AD263"/>
    <mergeCell ref="AA264:AB264"/>
    <mergeCell ref="AC264:AD264"/>
    <mergeCell ref="U264:W264"/>
    <mergeCell ref="Y264:Z264"/>
    <mergeCell ref="K148:T148"/>
    <mergeCell ref="K150:L150"/>
    <mergeCell ref="M150:T150"/>
    <mergeCell ref="K151:L151"/>
    <mergeCell ref="U262:W262"/>
    <mergeCell ref="W252:AD252"/>
    <mergeCell ref="U253:V253"/>
    <mergeCell ref="W253:Y253"/>
    <mergeCell ref="Z253:AD253"/>
    <mergeCell ref="Y262:Z262"/>
    <mergeCell ref="M154:O154"/>
    <mergeCell ref="P154:T154"/>
    <mergeCell ref="U261:W261"/>
    <mergeCell ref="Y261:Z261"/>
    <mergeCell ref="AA261:AB261"/>
    <mergeCell ref="AC261:AD261"/>
    <mergeCell ref="U246:AB246"/>
    <mergeCell ref="AC246:AD246"/>
    <mergeCell ref="W251:AD251"/>
    <mergeCell ref="U252:V252"/>
    <mergeCell ref="M156:O157"/>
    <mergeCell ref="P156:P157"/>
    <mergeCell ref="Q156:Q157"/>
    <mergeCell ref="R156:T156"/>
    <mergeCell ref="M151:T151"/>
    <mergeCell ref="K152:L152"/>
    <mergeCell ref="M152:T152"/>
    <mergeCell ref="K153:L153"/>
    <mergeCell ref="M153:T153"/>
    <mergeCell ref="K154:L154"/>
    <mergeCell ref="L156:L157"/>
    <mergeCell ref="U232:V232"/>
    <mergeCell ref="Y232:Z232"/>
    <mergeCell ref="AA245:AB245"/>
    <mergeCell ref="AE170:AG170"/>
    <mergeCell ref="AH170:AI170"/>
    <mergeCell ref="AE171:AG171"/>
    <mergeCell ref="AH171:AI171"/>
    <mergeCell ref="AE172:AG172"/>
    <mergeCell ref="AH172:AI172"/>
    <mergeCell ref="AC243:AD243"/>
    <mergeCell ref="AC244:AD244"/>
    <mergeCell ref="AC262:AD262"/>
    <mergeCell ref="AB257:AD257"/>
    <mergeCell ref="Z258:AD258"/>
    <mergeCell ref="U245:Z245"/>
    <mergeCell ref="U243:Z243"/>
    <mergeCell ref="AA243:AB243"/>
    <mergeCell ref="U244:Z244"/>
    <mergeCell ref="V255:V256"/>
    <mergeCell ref="Q163:R163"/>
    <mergeCell ref="S163:T163"/>
    <mergeCell ref="K164:M164"/>
    <mergeCell ref="A603:C603"/>
    <mergeCell ref="A604:C604"/>
    <mergeCell ref="E603:F603"/>
    <mergeCell ref="E604:F604"/>
    <mergeCell ref="G603:H603"/>
    <mergeCell ref="G604:H604"/>
    <mergeCell ref="I603:J603"/>
    <mergeCell ref="Q141:R141"/>
    <mergeCell ref="S141:T141"/>
    <mergeCell ref="K143:P143"/>
    <mergeCell ref="Q143:R143"/>
    <mergeCell ref="S143:T143"/>
    <mergeCell ref="K147:R147"/>
    <mergeCell ref="K146:P146"/>
    <mergeCell ref="Q146:R146"/>
    <mergeCell ref="S146:T146"/>
    <mergeCell ref="S147:T147"/>
    <mergeCell ref="Q139:R139"/>
    <mergeCell ref="S139:T139"/>
    <mergeCell ref="K140:L140"/>
    <mergeCell ref="O140:P140"/>
    <mergeCell ref="Q140:R140"/>
    <mergeCell ref="S140:T140"/>
    <mergeCell ref="K139:P139"/>
    <mergeCell ref="Q164:R164"/>
    <mergeCell ref="S164:T164"/>
    <mergeCell ref="K161:L161"/>
    <mergeCell ref="K162:M162"/>
    <mergeCell ref="O162:P162"/>
    <mergeCell ref="Q162:R162"/>
    <mergeCell ref="S162:T162"/>
    <mergeCell ref="K163:M163"/>
    <mergeCell ref="O163:P163"/>
    <mergeCell ref="O164:P164"/>
    <mergeCell ref="K144:P144"/>
    <mergeCell ref="Q144:R144"/>
    <mergeCell ref="S144:T144"/>
    <mergeCell ref="K145:P145"/>
    <mergeCell ref="Q145:R145"/>
    <mergeCell ref="S145:T145"/>
    <mergeCell ref="Q165:R165"/>
    <mergeCell ref="S165:T165"/>
    <mergeCell ref="K168:M168"/>
    <mergeCell ref="N168:O168"/>
    <mergeCell ref="Q168:R168"/>
    <mergeCell ref="S168:T168"/>
    <mergeCell ref="N169:O169"/>
    <mergeCell ref="Q169:R169"/>
    <mergeCell ref="S169:T169"/>
    <mergeCell ref="K170:M170"/>
    <mergeCell ref="N170:O170"/>
    <mergeCell ref="Q170:R170"/>
    <mergeCell ref="S170:T170"/>
    <mergeCell ref="K171:M171"/>
    <mergeCell ref="N171:O171"/>
    <mergeCell ref="Q171:R171"/>
    <mergeCell ref="S171:T171"/>
    <mergeCell ref="L158:L159"/>
    <mergeCell ref="M158:O159"/>
    <mergeCell ref="P158:Q158"/>
    <mergeCell ref="R158:T158"/>
    <mergeCell ref="P159:T159"/>
    <mergeCell ref="K169:M169"/>
    <mergeCell ref="N172:O172"/>
    <mergeCell ref="Q172:R172"/>
    <mergeCell ref="S172:T172"/>
    <mergeCell ref="K173:M173"/>
    <mergeCell ref="N173:O173"/>
    <mergeCell ref="Q173:R173"/>
    <mergeCell ref="S173:T173"/>
    <mergeCell ref="K172:M172"/>
    <mergeCell ref="K180:L180"/>
    <mergeCell ref="O180:P180"/>
    <mergeCell ref="Q180:R180"/>
    <mergeCell ref="S180:T180"/>
    <mergeCell ref="K175:M175"/>
    <mergeCell ref="N175:O175"/>
    <mergeCell ref="Q175:R175"/>
    <mergeCell ref="S175:T175"/>
    <mergeCell ref="Q176:R176"/>
    <mergeCell ref="S176:T176"/>
    <mergeCell ref="Q181:R181"/>
    <mergeCell ref="O189:P189"/>
    <mergeCell ref="Q189:R189"/>
    <mergeCell ref="K186:P186"/>
    <mergeCell ref="S179:T179"/>
    <mergeCell ref="S181:T181"/>
    <mergeCell ref="K182:L182"/>
    <mergeCell ref="O182:P182"/>
    <mergeCell ref="Q182:R182"/>
    <mergeCell ref="S182:T182"/>
    <mergeCell ref="Q183:R183"/>
    <mergeCell ref="S183:T183"/>
    <mergeCell ref="Q186:R186"/>
    <mergeCell ref="S186:T186"/>
    <mergeCell ref="K189:L189"/>
    <mergeCell ref="K179:L179"/>
    <mergeCell ref="O179:P179"/>
    <mergeCell ref="Q179:R179"/>
    <mergeCell ref="K181:L181"/>
    <mergeCell ref="O181:P181"/>
    <mergeCell ref="K187:P187"/>
    <mergeCell ref="Q187:R187"/>
    <mergeCell ref="S187:T187"/>
    <mergeCell ref="K188:P188"/>
    <mergeCell ref="Q188:R188"/>
    <mergeCell ref="S189:T189"/>
    <mergeCell ref="S188:T188"/>
    <mergeCell ref="K199:L199"/>
    <mergeCell ref="M199:T199"/>
    <mergeCell ref="K196:R196"/>
    <mergeCell ref="S196:T196"/>
    <mergeCell ref="Q190:R190"/>
    <mergeCell ref="S190:T190"/>
    <mergeCell ref="K192:P192"/>
    <mergeCell ref="Q192:R192"/>
    <mergeCell ref="S192:T192"/>
    <mergeCell ref="K193:P193"/>
    <mergeCell ref="Q193:R193"/>
    <mergeCell ref="S193:T193"/>
    <mergeCell ref="K197:T197"/>
    <mergeCell ref="K194:P194"/>
    <mergeCell ref="Q194:R194"/>
    <mergeCell ref="L205:L206"/>
    <mergeCell ref="M205:O206"/>
    <mergeCell ref="P205:P206"/>
    <mergeCell ref="Q205:Q206"/>
    <mergeCell ref="R205:T205"/>
    <mergeCell ref="K200:L200"/>
    <mergeCell ref="M200:T200"/>
    <mergeCell ref="K201:L201"/>
    <mergeCell ref="M201:T201"/>
    <mergeCell ref="L207:L208"/>
    <mergeCell ref="M207:O208"/>
    <mergeCell ref="P207:Q207"/>
    <mergeCell ref="R207:T207"/>
    <mergeCell ref="K212:M212"/>
    <mergeCell ref="O212:P212"/>
    <mergeCell ref="Q212:R212"/>
    <mergeCell ref="S212:T212"/>
    <mergeCell ref="P208:T208"/>
    <mergeCell ref="K210:L210"/>
    <mergeCell ref="K214:M214"/>
    <mergeCell ref="O214:P214"/>
    <mergeCell ref="Q214:R214"/>
    <mergeCell ref="S214:T214"/>
    <mergeCell ref="M203:O203"/>
    <mergeCell ref="P203:T203"/>
    <mergeCell ref="K211:M211"/>
    <mergeCell ref="O211:P211"/>
    <mergeCell ref="Q211:R211"/>
    <mergeCell ref="S211:T211"/>
    <mergeCell ref="Q216:R216"/>
    <mergeCell ref="S216:T216"/>
    <mergeCell ref="K219:M219"/>
    <mergeCell ref="N219:O219"/>
    <mergeCell ref="Q219:R219"/>
    <mergeCell ref="S219:T219"/>
    <mergeCell ref="K220:M220"/>
    <mergeCell ref="N220:O220"/>
    <mergeCell ref="Q220:R220"/>
    <mergeCell ref="S220:T220"/>
    <mergeCell ref="K221:M221"/>
    <mergeCell ref="N221:O221"/>
    <mergeCell ref="Q221:R221"/>
    <mergeCell ref="S221:T221"/>
    <mergeCell ref="K222:M222"/>
    <mergeCell ref="N222:O222"/>
    <mergeCell ref="Q222:R222"/>
    <mergeCell ref="S222:T222"/>
    <mergeCell ref="K223:M223"/>
    <mergeCell ref="N223:O223"/>
    <mergeCell ref="Q223:R223"/>
    <mergeCell ref="S223:T223"/>
    <mergeCell ref="K224:M224"/>
    <mergeCell ref="N224:O224"/>
    <mergeCell ref="Q224:R224"/>
    <mergeCell ref="S224:T224"/>
    <mergeCell ref="K225:M225"/>
    <mergeCell ref="N225:O225"/>
    <mergeCell ref="Q225:R225"/>
    <mergeCell ref="S225:T225"/>
    <mergeCell ref="Q226:R226"/>
    <mergeCell ref="S226:T226"/>
    <mergeCell ref="K229:L229"/>
    <mergeCell ref="O229:P229"/>
    <mergeCell ref="Q229:R229"/>
    <mergeCell ref="S229:T229"/>
    <mergeCell ref="K230:L230"/>
    <mergeCell ref="O230:P230"/>
    <mergeCell ref="Q230:R230"/>
    <mergeCell ref="S230:T230"/>
    <mergeCell ref="K231:L231"/>
    <mergeCell ref="O231:P231"/>
    <mergeCell ref="Q231:R231"/>
    <mergeCell ref="S231:T231"/>
    <mergeCell ref="K232:L232"/>
    <mergeCell ref="O232:P232"/>
    <mergeCell ref="Q232:R232"/>
    <mergeCell ref="S232:T232"/>
    <mergeCell ref="Q233:R233"/>
    <mergeCell ref="S233:T233"/>
    <mergeCell ref="K236:P236"/>
    <mergeCell ref="Q236:R236"/>
    <mergeCell ref="S236:T236"/>
    <mergeCell ref="K237:P237"/>
    <mergeCell ref="Q237:R237"/>
    <mergeCell ref="S237:T237"/>
    <mergeCell ref="K238:P238"/>
    <mergeCell ref="Q238:R238"/>
    <mergeCell ref="S238:T238"/>
    <mergeCell ref="K239:L239"/>
    <mergeCell ref="O239:P239"/>
    <mergeCell ref="Q239:R239"/>
    <mergeCell ref="S239:T239"/>
    <mergeCell ref="Q240:R240"/>
    <mergeCell ref="S240:T240"/>
    <mergeCell ref="K242:P242"/>
    <mergeCell ref="Q242:R242"/>
    <mergeCell ref="S242:T242"/>
    <mergeCell ref="K243:P243"/>
    <mergeCell ref="Q243:R243"/>
    <mergeCell ref="S243:T243"/>
    <mergeCell ref="K250:L250"/>
    <mergeCell ref="M250:T250"/>
    <mergeCell ref="K244:P244"/>
    <mergeCell ref="Q244:R244"/>
    <mergeCell ref="S244:T244"/>
    <mergeCell ref="K245:P245"/>
    <mergeCell ref="Q245:R245"/>
    <mergeCell ref="S245:T245"/>
    <mergeCell ref="K246:R246"/>
    <mergeCell ref="S246:T246"/>
    <mergeCell ref="K247:T247"/>
    <mergeCell ref="K249:L249"/>
    <mergeCell ref="M249:T249"/>
    <mergeCell ref="K260:L260"/>
    <mergeCell ref="K251:L251"/>
    <mergeCell ref="M251:T251"/>
    <mergeCell ref="K252:L252"/>
    <mergeCell ref="M252:T252"/>
    <mergeCell ref="K253:L253"/>
    <mergeCell ref="L255:L256"/>
    <mergeCell ref="M255:O256"/>
    <mergeCell ref="P255:P256"/>
    <mergeCell ref="Q255:Q256"/>
    <mergeCell ref="M253:O253"/>
    <mergeCell ref="P253:T253"/>
    <mergeCell ref="R255:T255"/>
    <mergeCell ref="K261:M261"/>
    <mergeCell ref="O261:P261"/>
    <mergeCell ref="Q261:R261"/>
    <mergeCell ref="S261:T261"/>
    <mergeCell ref="L257:L258"/>
    <mergeCell ref="M257:O258"/>
    <mergeCell ref="P257:Q257"/>
    <mergeCell ref="R257:T257"/>
    <mergeCell ref="P258:T258"/>
    <mergeCell ref="K262:M262"/>
    <mergeCell ref="O262:P262"/>
    <mergeCell ref="Q262:R262"/>
    <mergeCell ref="S262:T262"/>
    <mergeCell ref="K265:M265"/>
    <mergeCell ref="O265:P265"/>
    <mergeCell ref="Q265:R265"/>
    <mergeCell ref="S265:T265"/>
    <mergeCell ref="S263:T263"/>
    <mergeCell ref="K264:M264"/>
    <mergeCell ref="Q266:R266"/>
    <mergeCell ref="S266:T266"/>
    <mergeCell ref="K269:M269"/>
    <mergeCell ref="N269:O269"/>
    <mergeCell ref="Q269:R269"/>
    <mergeCell ref="S269:T269"/>
    <mergeCell ref="K270:M270"/>
    <mergeCell ref="N270:O270"/>
    <mergeCell ref="Q270:R270"/>
    <mergeCell ref="S270:T270"/>
    <mergeCell ref="K271:M271"/>
    <mergeCell ref="N271:O271"/>
    <mergeCell ref="Q271:R271"/>
    <mergeCell ref="S271:T271"/>
    <mergeCell ref="K272:M272"/>
    <mergeCell ref="N272:O272"/>
    <mergeCell ref="Q272:R272"/>
    <mergeCell ref="S272:T272"/>
    <mergeCell ref="K273:M273"/>
    <mergeCell ref="N273:O273"/>
    <mergeCell ref="Q273:R273"/>
    <mergeCell ref="S273:T273"/>
    <mergeCell ref="S294:T294"/>
    <mergeCell ref="K274:M274"/>
    <mergeCell ref="N274:O274"/>
    <mergeCell ref="Q274:R274"/>
    <mergeCell ref="S274:T274"/>
    <mergeCell ref="K292:P292"/>
    <mergeCell ref="Q292:R292"/>
    <mergeCell ref="S292:T292"/>
    <mergeCell ref="S276:T276"/>
    <mergeCell ref="K279:L279"/>
    <mergeCell ref="S293:T293"/>
    <mergeCell ref="O279:P279"/>
    <mergeCell ref="Q279:R279"/>
    <mergeCell ref="S279:T279"/>
    <mergeCell ref="K280:L280"/>
    <mergeCell ref="O280:P280"/>
    <mergeCell ref="Q280:R280"/>
    <mergeCell ref="K282:L282"/>
    <mergeCell ref="O282:P282"/>
    <mergeCell ref="Q282:R282"/>
    <mergeCell ref="S282:T282"/>
    <mergeCell ref="K275:M275"/>
    <mergeCell ref="N275:O275"/>
    <mergeCell ref="Q275:R275"/>
    <mergeCell ref="S275:T275"/>
    <mergeCell ref="Q276:R276"/>
    <mergeCell ref="S283:T283"/>
    <mergeCell ref="K286:P286"/>
    <mergeCell ref="Q286:R286"/>
    <mergeCell ref="S286:T286"/>
    <mergeCell ref="S280:T280"/>
    <mergeCell ref="S287:T287"/>
    <mergeCell ref="K281:L281"/>
    <mergeCell ref="O281:P281"/>
    <mergeCell ref="Q281:R281"/>
    <mergeCell ref="S281:T281"/>
    <mergeCell ref="K303:L303"/>
    <mergeCell ref="L305:L306"/>
    <mergeCell ref="M305:O306"/>
    <mergeCell ref="Q283:R283"/>
    <mergeCell ref="K287:P287"/>
    <mergeCell ref="Q287:R287"/>
    <mergeCell ref="K295:P295"/>
    <mergeCell ref="Q295:R295"/>
    <mergeCell ref="K296:R296"/>
    <mergeCell ref="K294:P294"/>
    <mergeCell ref="K302:L302"/>
    <mergeCell ref="K288:P288"/>
    <mergeCell ref="Q288:R288"/>
    <mergeCell ref="S288:T288"/>
    <mergeCell ref="M302:T302"/>
    <mergeCell ref="S295:T295"/>
    <mergeCell ref="S296:T296"/>
    <mergeCell ref="Q294:R294"/>
    <mergeCell ref="K293:P293"/>
    <mergeCell ref="Q293:R293"/>
    <mergeCell ref="K297:T297"/>
    <mergeCell ref="K299:L299"/>
    <mergeCell ref="M299:T299"/>
    <mergeCell ref="K300:L300"/>
    <mergeCell ref="M300:T300"/>
    <mergeCell ref="K301:L301"/>
    <mergeCell ref="M301:T301"/>
    <mergeCell ref="Q305:Q306"/>
    <mergeCell ref="R305:T305"/>
    <mergeCell ref="L307:L308"/>
    <mergeCell ref="M307:O308"/>
    <mergeCell ref="P307:Q307"/>
    <mergeCell ref="R307:T307"/>
    <mergeCell ref="P308:T308"/>
    <mergeCell ref="Q324:R324"/>
    <mergeCell ref="S324:T324"/>
    <mergeCell ref="S321:T321"/>
    <mergeCell ref="K289:L289"/>
    <mergeCell ref="O289:P289"/>
    <mergeCell ref="Q289:R289"/>
    <mergeCell ref="S289:T289"/>
    <mergeCell ref="Q290:R290"/>
    <mergeCell ref="S290:T290"/>
    <mergeCell ref="P305:P306"/>
    <mergeCell ref="Q323:R323"/>
    <mergeCell ref="S323:T323"/>
    <mergeCell ref="N319:O319"/>
    <mergeCell ref="K320:M320"/>
    <mergeCell ref="N320:O320"/>
    <mergeCell ref="S320:T320"/>
    <mergeCell ref="K323:M323"/>
    <mergeCell ref="N323:O323"/>
    <mergeCell ref="S318:T318"/>
    <mergeCell ref="K318:M318"/>
    <mergeCell ref="Q318:R318"/>
    <mergeCell ref="K322:M322"/>
    <mergeCell ref="N322:O322"/>
    <mergeCell ref="Q322:R322"/>
    <mergeCell ref="Q321:R321"/>
    <mergeCell ref="N318:O318"/>
    <mergeCell ref="K319:M319"/>
    <mergeCell ref="S322:T322"/>
    <mergeCell ref="K317:M317"/>
    <mergeCell ref="N317:O317"/>
    <mergeCell ref="Q317:R317"/>
    <mergeCell ref="K321:M321"/>
    <mergeCell ref="N321:O321"/>
    <mergeCell ref="Q320:R320"/>
    <mergeCell ref="S330:T330"/>
    <mergeCell ref="S327:T327"/>
    <mergeCell ref="K328:L328"/>
    <mergeCell ref="O328:P328"/>
    <mergeCell ref="Q328:R328"/>
    <mergeCell ref="S328:T328"/>
    <mergeCell ref="Q327:R327"/>
    <mergeCell ref="O327:P327"/>
    <mergeCell ref="K327:L327"/>
    <mergeCell ref="Q331:R331"/>
    <mergeCell ref="S331:T331"/>
    <mergeCell ref="Q334:R334"/>
    <mergeCell ref="S334:T334"/>
    <mergeCell ref="K329:L329"/>
    <mergeCell ref="O329:P329"/>
    <mergeCell ref="Q329:R329"/>
    <mergeCell ref="S329:T329"/>
    <mergeCell ref="K330:L330"/>
    <mergeCell ref="O330:P330"/>
    <mergeCell ref="K335:P335"/>
    <mergeCell ref="Q335:R335"/>
    <mergeCell ref="S335:T335"/>
    <mergeCell ref="K336:P336"/>
    <mergeCell ref="Q336:R336"/>
    <mergeCell ref="S336:T336"/>
    <mergeCell ref="S340:T340"/>
    <mergeCell ref="Q338:R338"/>
    <mergeCell ref="S338:T338"/>
    <mergeCell ref="K337:L337"/>
    <mergeCell ref="O337:P337"/>
    <mergeCell ref="K341:P341"/>
    <mergeCell ref="Q341:R341"/>
    <mergeCell ref="S341:T341"/>
    <mergeCell ref="K340:P340"/>
    <mergeCell ref="Q340:R340"/>
    <mergeCell ref="K342:P342"/>
    <mergeCell ref="Q342:R342"/>
    <mergeCell ref="S342:T342"/>
    <mergeCell ref="K343:P343"/>
    <mergeCell ref="Q343:R343"/>
    <mergeCell ref="S343:T343"/>
    <mergeCell ref="K344:R344"/>
    <mergeCell ref="S344:T344"/>
    <mergeCell ref="K345:T345"/>
    <mergeCell ref="K347:L347"/>
    <mergeCell ref="M347:T347"/>
    <mergeCell ref="K348:L348"/>
    <mergeCell ref="M348:T348"/>
    <mergeCell ref="K349:L349"/>
    <mergeCell ref="M349:T349"/>
    <mergeCell ref="P353:P354"/>
    <mergeCell ref="Q353:Q354"/>
    <mergeCell ref="R353:T353"/>
    <mergeCell ref="L355:L356"/>
    <mergeCell ref="P356:T356"/>
    <mergeCell ref="K350:L350"/>
    <mergeCell ref="K351:L351"/>
    <mergeCell ref="M351:O351"/>
    <mergeCell ref="K358:L358"/>
    <mergeCell ref="K359:M359"/>
    <mergeCell ref="O359:P359"/>
    <mergeCell ref="Q359:R359"/>
    <mergeCell ref="S360:T360"/>
    <mergeCell ref="S359:T359"/>
    <mergeCell ref="K365:M365"/>
    <mergeCell ref="N365:O365"/>
    <mergeCell ref="Q365:R365"/>
    <mergeCell ref="S365:T365"/>
    <mergeCell ref="K366:M366"/>
    <mergeCell ref="N366:O366"/>
    <mergeCell ref="Q366:R366"/>
    <mergeCell ref="S366:T366"/>
    <mergeCell ref="K367:M367"/>
    <mergeCell ref="N367:O367"/>
    <mergeCell ref="Q367:R367"/>
    <mergeCell ref="S367:T367"/>
    <mergeCell ref="K368:M368"/>
    <mergeCell ref="N368:O368"/>
    <mergeCell ref="Q368:R368"/>
    <mergeCell ref="S368:T368"/>
    <mergeCell ref="K369:M369"/>
    <mergeCell ref="N369:O369"/>
    <mergeCell ref="Q369:R369"/>
    <mergeCell ref="S369:T369"/>
    <mergeCell ref="K370:M370"/>
    <mergeCell ref="N370:O370"/>
    <mergeCell ref="Q370:R370"/>
    <mergeCell ref="S370:T370"/>
    <mergeCell ref="K371:M371"/>
    <mergeCell ref="N371:O371"/>
    <mergeCell ref="Q371:R371"/>
    <mergeCell ref="S371:T371"/>
    <mergeCell ref="Q372:R372"/>
    <mergeCell ref="S372:T372"/>
    <mergeCell ref="Q378:R378"/>
    <mergeCell ref="S378:T378"/>
    <mergeCell ref="K375:L375"/>
    <mergeCell ref="O375:P375"/>
    <mergeCell ref="Q375:R375"/>
    <mergeCell ref="S375:T375"/>
    <mergeCell ref="K376:L376"/>
    <mergeCell ref="O376:P376"/>
    <mergeCell ref="Q376:R376"/>
    <mergeCell ref="S376:T376"/>
    <mergeCell ref="Q379:R379"/>
    <mergeCell ref="S379:T379"/>
    <mergeCell ref="Q382:R382"/>
    <mergeCell ref="S382:T382"/>
    <mergeCell ref="K377:L377"/>
    <mergeCell ref="O377:P377"/>
    <mergeCell ref="Q377:R377"/>
    <mergeCell ref="S377:T377"/>
    <mergeCell ref="K378:L378"/>
    <mergeCell ref="O378:P378"/>
    <mergeCell ref="S386:T386"/>
    <mergeCell ref="Q383:R383"/>
    <mergeCell ref="S383:T383"/>
    <mergeCell ref="K384:P384"/>
    <mergeCell ref="Q384:R384"/>
    <mergeCell ref="S384:T384"/>
    <mergeCell ref="AE1:AN1"/>
    <mergeCell ref="AE3:AF3"/>
    <mergeCell ref="AG3:AN3"/>
    <mergeCell ref="AE4:AF4"/>
    <mergeCell ref="K389:P389"/>
    <mergeCell ref="Q389:R389"/>
    <mergeCell ref="S389:T389"/>
    <mergeCell ref="K385:L385"/>
    <mergeCell ref="O385:P385"/>
    <mergeCell ref="K383:P383"/>
    <mergeCell ref="AE7:AF7"/>
    <mergeCell ref="AF9:AF10"/>
    <mergeCell ref="K391:P391"/>
    <mergeCell ref="Q391:R391"/>
    <mergeCell ref="S391:T391"/>
    <mergeCell ref="AL9:AN9"/>
    <mergeCell ref="Q390:R390"/>
    <mergeCell ref="S390:T390"/>
    <mergeCell ref="Q385:R385"/>
    <mergeCell ref="S385:T385"/>
    <mergeCell ref="AE15:AG15"/>
    <mergeCell ref="AI15:AJ15"/>
    <mergeCell ref="AG4:AN4"/>
    <mergeCell ref="AG7:AI7"/>
    <mergeCell ref="AJ7:AN7"/>
    <mergeCell ref="AE14:AF14"/>
    <mergeCell ref="AE5:AF5"/>
    <mergeCell ref="AG5:AN5"/>
    <mergeCell ref="AE6:AF6"/>
    <mergeCell ref="AG6:AN6"/>
    <mergeCell ref="AG9:AI10"/>
    <mergeCell ref="AJ9:AJ10"/>
    <mergeCell ref="AK9:AK10"/>
    <mergeCell ref="AF11:AF12"/>
    <mergeCell ref="AG11:AI12"/>
    <mergeCell ref="AJ11:AK11"/>
    <mergeCell ref="AK15:AL15"/>
    <mergeCell ref="AM15:AN15"/>
    <mergeCell ref="AL11:AN11"/>
    <mergeCell ref="AJ12:AN12"/>
    <mergeCell ref="AE17:AG17"/>
    <mergeCell ref="AI17:AJ17"/>
    <mergeCell ref="AK17:AL17"/>
    <mergeCell ref="AM17:AN17"/>
    <mergeCell ref="AE16:AG16"/>
    <mergeCell ref="AI16:AJ16"/>
    <mergeCell ref="AK16:AL16"/>
    <mergeCell ref="AM16:AN16"/>
    <mergeCell ref="AE22:AG22"/>
    <mergeCell ref="AH22:AI22"/>
    <mergeCell ref="AK22:AL22"/>
    <mergeCell ref="AM22:AN22"/>
    <mergeCell ref="AK19:AL19"/>
    <mergeCell ref="AM19:AN19"/>
    <mergeCell ref="AE18:AG18"/>
    <mergeCell ref="AI18:AJ18"/>
    <mergeCell ref="AE23:AG23"/>
    <mergeCell ref="AH23:AI23"/>
    <mergeCell ref="AK23:AL23"/>
    <mergeCell ref="AM23:AN23"/>
    <mergeCell ref="AE24:AG24"/>
    <mergeCell ref="AH24:AI24"/>
    <mergeCell ref="AK24:AL24"/>
    <mergeCell ref="AM24:AN24"/>
    <mergeCell ref="AE25:AG25"/>
    <mergeCell ref="AH25:AI25"/>
    <mergeCell ref="AK25:AL25"/>
    <mergeCell ref="AM25:AN25"/>
    <mergeCell ref="AE26:AG26"/>
    <mergeCell ref="AH26:AI26"/>
    <mergeCell ref="AK26:AL26"/>
    <mergeCell ref="AM26:AN26"/>
    <mergeCell ref="AE28:AG28"/>
    <mergeCell ref="AH28:AI28"/>
    <mergeCell ref="AK28:AL28"/>
    <mergeCell ref="AM28:AN28"/>
    <mergeCell ref="AE29:AG29"/>
    <mergeCell ref="AH29:AI29"/>
    <mergeCell ref="AK29:AL29"/>
    <mergeCell ref="AM29:AN29"/>
    <mergeCell ref="AK30:AL30"/>
    <mergeCell ref="AM30:AN30"/>
    <mergeCell ref="AK36:AL36"/>
    <mergeCell ref="AM36:AN36"/>
    <mergeCell ref="AE33:AF33"/>
    <mergeCell ref="AI33:AJ33"/>
    <mergeCell ref="AK33:AL33"/>
    <mergeCell ref="AM33:AN33"/>
    <mergeCell ref="AE34:AF34"/>
    <mergeCell ref="AI34:AJ34"/>
    <mergeCell ref="AK34:AL34"/>
    <mergeCell ref="AM34:AN34"/>
    <mergeCell ref="AK37:AL37"/>
    <mergeCell ref="AM37:AN37"/>
    <mergeCell ref="AK40:AL40"/>
    <mergeCell ref="AM40:AN40"/>
    <mergeCell ref="AE35:AF35"/>
    <mergeCell ref="AI35:AJ35"/>
    <mergeCell ref="AK35:AL35"/>
    <mergeCell ref="AM35:AN35"/>
    <mergeCell ref="AE36:AF36"/>
    <mergeCell ref="AI36:AJ36"/>
    <mergeCell ref="AK41:AL41"/>
    <mergeCell ref="AM41:AN41"/>
    <mergeCell ref="AE42:AJ42"/>
    <mergeCell ref="AK42:AL42"/>
    <mergeCell ref="AM42:AN42"/>
    <mergeCell ref="AK43:AL43"/>
    <mergeCell ref="AM43:AN43"/>
    <mergeCell ref="AE46:AJ46"/>
    <mergeCell ref="AK46:AL46"/>
    <mergeCell ref="AM46:AN46"/>
    <mergeCell ref="AK44:AL44"/>
    <mergeCell ref="AM44:AN44"/>
    <mergeCell ref="AE43:AF43"/>
    <mergeCell ref="AI43:AJ43"/>
    <mergeCell ref="AE47:AJ47"/>
    <mergeCell ref="AK47:AL47"/>
    <mergeCell ref="AM47:AN47"/>
    <mergeCell ref="AE48:AJ48"/>
    <mergeCell ref="AK48:AL48"/>
    <mergeCell ref="AM48:AN48"/>
    <mergeCell ref="AE49:AJ49"/>
    <mergeCell ref="AK49:AL49"/>
    <mergeCell ref="AM49:AN49"/>
    <mergeCell ref="AL59:AN59"/>
    <mergeCell ref="AE50:AL50"/>
    <mergeCell ref="AM50:AN50"/>
    <mergeCell ref="AE51:AN51"/>
    <mergeCell ref="AE53:AF53"/>
    <mergeCell ref="AG53:AN53"/>
    <mergeCell ref="AE54:AF54"/>
    <mergeCell ref="AG54:AN54"/>
    <mergeCell ref="AE64:AF64"/>
    <mergeCell ref="AE55:AF55"/>
    <mergeCell ref="AG55:AN55"/>
    <mergeCell ref="AE56:AF56"/>
    <mergeCell ref="AG56:AN56"/>
    <mergeCell ref="AE57:AF57"/>
    <mergeCell ref="AF59:AF60"/>
    <mergeCell ref="AG59:AI60"/>
    <mergeCell ref="AJ59:AJ60"/>
    <mergeCell ref="AK68:AL68"/>
    <mergeCell ref="AM68:AN68"/>
    <mergeCell ref="AK59:AK60"/>
    <mergeCell ref="AF61:AF62"/>
    <mergeCell ref="AG61:AI62"/>
    <mergeCell ref="AJ61:AK61"/>
    <mergeCell ref="AE65:AG65"/>
    <mergeCell ref="AI65:AJ65"/>
    <mergeCell ref="AK65:AL65"/>
    <mergeCell ref="AM65:AN65"/>
    <mergeCell ref="AL61:AN61"/>
    <mergeCell ref="AJ62:AN62"/>
    <mergeCell ref="AE67:AG67"/>
    <mergeCell ref="AI67:AJ67"/>
    <mergeCell ref="AK67:AL67"/>
    <mergeCell ref="AM67:AN67"/>
    <mergeCell ref="AE66:AG66"/>
    <mergeCell ref="AI66:AJ66"/>
    <mergeCell ref="AK66:AL66"/>
    <mergeCell ref="AM66:AN66"/>
    <mergeCell ref="AE71:AG71"/>
    <mergeCell ref="AH71:AI71"/>
    <mergeCell ref="AK71:AL71"/>
    <mergeCell ref="AM71:AN71"/>
    <mergeCell ref="AE72:AG72"/>
    <mergeCell ref="AH72:AI72"/>
    <mergeCell ref="AK72:AL72"/>
    <mergeCell ref="AM72:AN72"/>
    <mergeCell ref="AE73:AG73"/>
    <mergeCell ref="AH73:AI73"/>
    <mergeCell ref="AK73:AL73"/>
    <mergeCell ref="AM73:AN73"/>
    <mergeCell ref="AE74:AG74"/>
    <mergeCell ref="AH74:AI74"/>
    <mergeCell ref="AK74:AL74"/>
    <mergeCell ref="AM74:AN74"/>
    <mergeCell ref="AE75:AG75"/>
    <mergeCell ref="AH75:AI75"/>
    <mergeCell ref="AK75:AL75"/>
    <mergeCell ref="AM75:AN75"/>
    <mergeCell ref="AE76:AG76"/>
    <mergeCell ref="AH76:AI76"/>
    <mergeCell ref="AK76:AL76"/>
    <mergeCell ref="AM76:AN76"/>
    <mergeCell ref="AE77:AG77"/>
    <mergeCell ref="AH77:AI77"/>
    <mergeCell ref="AK77:AL77"/>
    <mergeCell ref="AM77:AN77"/>
    <mergeCell ref="AK78:AL78"/>
    <mergeCell ref="AM78:AN78"/>
    <mergeCell ref="AK84:AL84"/>
    <mergeCell ref="AM84:AN84"/>
    <mergeCell ref="AE81:AF81"/>
    <mergeCell ref="AI81:AJ81"/>
    <mergeCell ref="AK81:AL81"/>
    <mergeCell ref="AM81:AN81"/>
    <mergeCell ref="AE82:AF82"/>
    <mergeCell ref="AI82:AJ82"/>
    <mergeCell ref="AK82:AL82"/>
    <mergeCell ref="AM82:AN82"/>
    <mergeCell ref="AK85:AL85"/>
    <mergeCell ref="AM85:AN85"/>
    <mergeCell ref="AK88:AL88"/>
    <mergeCell ref="AM88:AN88"/>
    <mergeCell ref="AE83:AF83"/>
    <mergeCell ref="AI83:AJ83"/>
    <mergeCell ref="AK83:AL83"/>
    <mergeCell ref="AM83:AN83"/>
    <mergeCell ref="AE84:AF84"/>
    <mergeCell ref="AI84:AJ84"/>
    <mergeCell ref="AE89:AJ89"/>
    <mergeCell ref="AK89:AL89"/>
    <mergeCell ref="AM89:AN89"/>
    <mergeCell ref="AE90:AJ90"/>
    <mergeCell ref="AK90:AL90"/>
    <mergeCell ref="AM90:AN90"/>
    <mergeCell ref="AK91:AL91"/>
    <mergeCell ref="AM91:AN91"/>
    <mergeCell ref="AE94:AJ94"/>
    <mergeCell ref="AK94:AL94"/>
    <mergeCell ref="AM94:AN94"/>
    <mergeCell ref="AK92:AL92"/>
    <mergeCell ref="AM92:AN92"/>
    <mergeCell ref="AE91:AF91"/>
    <mergeCell ref="AI91:AJ91"/>
    <mergeCell ref="AG101:AN101"/>
    <mergeCell ref="AE102:AF102"/>
    <mergeCell ref="AE95:AJ95"/>
    <mergeCell ref="AK95:AL95"/>
    <mergeCell ref="AM95:AN95"/>
    <mergeCell ref="AE96:AJ96"/>
    <mergeCell ref="AK96:AL96"/>
    <mergeCell ref="AM96:AN96"/>
    <mergeCell ref="AE105:AF105"/>
    <mergeCell ref="AF107:AF108"/>
    <mergeCell ref="AE97:AJ97"/>
    <mergeCell ref="AK97:AL97"/>
    <mergeCell ref="AM97:AN97"/>
    <mergeCell ref="AL107:AN107"/>
    <mergeCell ref="AE98:AL98"/>
    <mergeCell ref="AM98:AN98"/>
    <mergeCell ref="AE99:AN99"/>
    <mergeCell ref="AE101:AF101"/>
    <mergeCell ref="AE113:AG113"/>
    <mergeCell ref="AI113:AJ113"/>
    <mergeCell ref="AG102:AN102"/>
    <mergeCell ref="AG105:AI105"/>
    <mergeCell ref="AJ105:AN105"/>
    <mergeCell ref="AE112:AF112"/>
    <mergeCell ref="AE103:AF103"/>
    <mergeCell ref="AG103:AN103"/>
    <mergeCell ref="AE104:AF104"/>
    <mergeCell ref="AG104:AN104"/>
    <mergeCell ref="AG107:AI108"/>
    <mergeCell ref="AJ107:AJ108"/>
    <mergeCell ref="AK107:AK108"/>
    <mergeCell ref="AF109:AF110"/>
    <mergeCell ref="AG109:AI110"/>
    <mergeCell ref="AJ109:AK109"/>
    <mergeCell ref="AK113:AL113"/>
    <mergeCell ref="AM113:AN113"/>
    <mergeCell ref="AL109:AN109"/>
    <mergeCell ref="AJ110:AN110"/>
    <mergeCell ref="AE115:AG115"/>
    <mergeCell ref="AI115:AJ115"/>
    <mergeCell ref="AK115:AL115"/>
    <mergeCell ref="AM115:AN115"/>
    <mergeCell ref="AE114:AG114"/>
    <mergeCell ref="AI114:AJ114"/>
    <mergeCell ref="AK114:AL114"/>
    <mergeCell ref="AM114:AN114"/>
    <mergeCell ref="AE119:AG119"/>
    <mergeCell ref="AH119:AI119"/>
    <mergeCell ref="AK119:AL119"/>
    <mergeCell ref="AM119:AN119"/>
    <mergeCell ref="AK116:AL116"/>
    <mergeCell ref="AM116:AN116"/>
    <mergeCell ref="AE120:AG120"/>
    <mergeCell ref="AH120:AI120"/>
    <mergeCell ref="AK120:AL120"/>
    <mergeCell ref="AM120:AN120"/>
    <mergeCell ref="AE121:AG121"/>
    <mergeCell ref="AH121:AI121"/>
    <mergeCell ref="AK121:AL121"/>
    <mergeCell ref="AM121:AN121"/>
    <mergeCell ref="AE122:AG122"/>
    <mergeCell ref="AH122:AI122"/>
    <mergeCell ref="AK122:AL122"/>
    <mergeCell ref="AM122:AN122"/>
    <mergeCell ref="AE123:AG123"/>
    <mergeCell ref="AH123:AI123"/>
    <mergeCell ref="AK123:AL123"/>
    <mergeCell ref="AM123:AN123"/>
    <mergeCell ref="AE124:AG124"/>
    <mergeCell ref="AH124:AI124"/>
    <mergeCell ref="AK124:AL124"/>
    <mergeCell ref="AM124:AN124"/>
    <mergeCell ref="AE125:AG125"/>
    <mergeCell ref="AH125:AI125"/>
    <mergeCell ref="AK125:AL125"/>
    <mergeCell ref="AM125:AN125"/>
    <mergeCell ref="AK127:AL127"/>
    <mergeCell ref="AM127:AN127"/>
    <mergeCell ref="AK133:AL133"/>
    <mergeCell ref="AM133:AN133"/>
    <mergeCell ref="AE130:AF130"/>
    <mergeCell ref="AI130:AJ130"/>
    <mergeCell ref="AK130:AL130"/>
    <mergeCell ref="AM130:AN130"/>
    <mergeCell ref="AE131:AF131"/>
    <mergeCell ref="AI131:AJ131"/>
    <mergeCell ref="AK131:AL131"/>
    <mergeCell ref="AM131:AN131"/>
    <mergeCell ref="AK134:AL134"/>
    <mergeCell ref="AM134:AN134"/>
    <mergeCell ref="AK137:AL137"/>
    <mergeCell ref="AM137:AN137"/>
    <mergeCell ref="AE132:AF132"/>
    <mergeCell ref="AI132:AJ132"/>
    <mergeCell ref="AK132:AL132"/>
    <mergeCell ref="AM132:AN132"/>
    <mergeCell ref="AE133:AF133"/>
    <mergeCell ref="AI133:AJ133"/>
    <mergeCell ref="AE138:AJ138"/>
    <mergeCell ref="AK138:AL138"/>
    <mergeCell ref="AM138:AN138"/>
    <mergeCell ref="AE139:AJ139"/>
    <mergeCell ref="AK139:AL139"/>
    <mergeCell ref="AM139:AN139"/>
    <mergeCell ref="AM145:AN145"/>
    <mergeCell ref="AK140:AL140"/>
    <mergeCell ref="AM140:AN140"/>
    <mergeCell ref="AE143:AJ143"/>
    <mergeCell ref="AK143:AL143"/>
    <mergeCell ref="AM143:AN143"/>
    <mergeCell ref="AK141:AL141"/>
    <mergeCell ref="AM141:AN141"/>
    <mergeCell ref="AE140:AF140"/>
    <mergeCell ref="AI140:AJ140"/>
    <mergeCell ref="AE146:AJ146"/>
    <mergeCell ref="AK146:AL146"/>
    <mergeCell ref="AM146:AN146"/>
    <mergeCell ref="AE147:AL147"/>
    <mergeCell ref="AM147:AN147"/>
    <mergeCell ref="AE144:AJ144"/>
    <mergeCell ref="AK144:AL144"/>
    <mergeCell ref="AM144:AN144"/>
    <mergeCell ref="AE145:AJ145"/>
    <mergeCell ref="AK145:AL145"/>
    <mergeCell ref="AO1:AX1"/>
    <mergeCell ref="AO3:AP3"/>
    <mergeCell ref="AQ3:AX3"/>
    <mergeCell ref="AO4:AP4"/>
    <mergeCell ref="AQ4:AX4"/>
    <mergeCell ref="AP9:AP10"/>
    <mergeCell ref="AQ9:AS10"/>
    <mergeCell ref="AT9:AT10"/>
    <mergeCell ref="AU9:AU10"/>
    <mergeCell ref="AO5:AP5"/>
    <mergeCell ref="AQ5:AX5"/>
    <mergeCell ref="AO6:AP6"/>
    <mergeCell ref="AQ6:AX6"/>
    <mergeCell ref="AO7:AP7"/>
    <mergeCell ref="AV9:AX9"/>
    <mergeCell ref="AP11:AP12"/>
    <mergeCell ref="AQ11:AS12"/>
    <mergeCell ref="AT11:AU11"/>
    <mergeCell ref="AV11:AX11"/>
    <mergeCell ref="AT12:AX12"/>
    <mergeCell ref="AQ7:AS7"/>
    <mergeCell ref="AT7:AX7"/>
    <mergeCell ref="AO14:AP14"/>
    <mergeCell ref="AO15:AQ15"/>
    <mergeCell ref="AS15:AT15"/>
    <mergeCell ref="AU15:AV15"/>
    <mergeCell ref="AW15:AX15"/>
    <mergeCell ref="AO16:AQ16"/>
    <mergeCell ref="AS16:AT16"/>
    <mergeCell ref="AU16:AV16"/>
    <mergeCell ref="AW16:AX16"/>
    <mergeCell ref="AO17:AQ17"/>
    <mergeCell ref="AS17:AT17"/>
    <mergeCell ref="AU17:AV17"/>
    <mergeCell ref="AW17:AX17"/>
    <mergeCell ref="AU19:AV19"/>
    <mergeCell ref="AW19:AX19"/>
    <mergeCell ref="AO22:AQ22"/>
    <mergeCell ref="AR22:AS22"/>
    <mergeCell ref="AU22:AV22"/>
    <mergeCell ref="AW22:AX22"/>
    <mergeCell ref="AO23:AQ23"/>
    <mergeCell ref="AR23:AS23"/>
    <mergeCell ref="AU23:AV23"/>
    <mergeCell ref="AW23:AX23"/>
    <mergeCell ref="AO24:AQ24"/>
    <mergeCell ref="AR24:AS24"/>
    <mergeCell ref="AU24:AV24"/>
    <mergeCell ref="AW24:AX24"/>
    <mergeCell ref="AO25:AQ25"/>
    <mergeCell ref="AR25:AS25"/>
    <mergeCell ref="AU25:AV25"/>
    <mergeCell ref="AW25:AX25"/>
    <mergeCell ref="AO26:AQ26"/>
    <mergeCell ref="AR26:AS26"/>
    <mergeCell ref="AU26:AV26"/>
    <mergeCell ref="AW26:AX26"/>
    <mergeCell ref="AO28:AQ28"/>
    <mergeCell ref="AR28:AS28"/>
    <mergeCell ref="AU28:AV28"/>
    <mergeCell ref="AW28:AX28"/>
    <mergeCell ref="AO29:AQ29"/>
    <mergeCell ref="AR29:AS29"/>
    <mergeCell ref="AU29:AV29"/>
    <mergeCell ref="AW29:AX29"/>
    <mergeCell ref="AU30:AV30"/>
    <mergeCell ref="AW30:AX30"/>
    <mergeCell ref="AU36:AV36"/>
    <mergeCell ref="AW36:AX36"/>
    <mergeCell ref="AO33:AP33"/>
    <mergeCell ref="AS33:AT33"/>
    <mergeCell ref="AU33:AV33"/>
    <mergeCell ref="AW33:AX33"/>
    <mergeCell ref="AO34:AP34"/>
    <mergeCell ref="AS34:AT34"/>
    <mergeCell ref="AU34:AV34"/>
    <mergeCell ref="AW34:AX34"/>
    <mergeCell ref="AU37:AV37"/>
    <mergeCell ref="AW37:AX37"/>
    <mergeCell ref="AU40:AV40"/>
    <mergeCell ref="AW40:AX40"/>
    <mergeCell ref="AO35:AP35"/>
    <mergeCell ref="AS35:AT35"/>
    <mergeCell ref="AU35:AV35"/>
    <mergeCell ref="AW35:AX35"/>
    <mergeCell ref="AO36:AP36"/>
    <mergeCell ref="AS36:AT36"/>
    <mergeCell ref="AO41:AT41"/>
    <mergeCell ref="AU41:AV41"/>
    <mergeCell ref="AW41:AX41"/>
    <mergeCell ref="AO42:AT42"/>
    <mergeCell ref="AU42:AV42"/>
    <mergeCell ref="AW42:AX42"/>
    <mergeCell ref="AU43:AV43"/>
    <mergeCell ref="AW43:AX43"/>
    <mergeCell ref="AO46:AT46"/>
    <mergeCell ref="AU46:AV46"/>
    <mergeCell ref="AW46:AX46"/>
    <mergeCell ref="AU44:AV44"/>
    <mergeCell ref="AW44:AX44"/>
    <mergeCell ref="AO43:AP43"/>
    <mergeCell ref="AS43:AT43"/>
    <mergeCell ref="AO47:AT47"/>
    <mergeCell ref="AU47:AV47"/>
    <mergeCell ref="AW47:AX47"/>
    <mergeCell ref="AO48:AT48"/>
    <mergeCell ref="AU48:AV48"/>
    <mergeCell ref="AW48:AX48"/>
    <mergeCell ref="AO49:AT49"/>
    <mergeCell ref="AU49:AV49"/>
    <mergeCell ref="AW49:AX49"/>
    <mergeCell ref="AV59:AX59"/>
    <mergeCell ref="AO50:AV50"/>
    <mergeCell ref="AW50:AX50"/>
    <mergeCell ref="AO51:AX51"/>
    <mergeCell ref="AO53:AP53"/>
    <mergeCell ref="AQ53:AX53"/>
    <mergeCell ref="AO54:AP54"/>
    <mergeCell ref="AQ54:AX54"/>
    <mergeCell ref="AP59:AP60"/>
    <mergeCell ref="AQ59:AS60"/>
    <mergeCell ref="AT59:AT60"/>
    <mergeCell ref="AU59:AU60"/>
    <mergeCell ref="AQ57:AS57"/>
    <mergeCell ref="AT57:AX57"/>
    <mergeCell ref="AO55:AP55"/>
    <mergeCell ref="AQ55:AX55"/>
    <mergeCell ref="AO56:AP56"/>
    <mergeCell ref="AQ56:AX56"/>
    <mergeCell ref="AO57:AP57"/>
    <mergeCell ref="AW66:AX66"/>
    <mergeCell ref="AP61:AP62"/>
    <mergeCell ref="AQ61:AS62"/>
    <mergeCell ref="AT61:AU61"/>
    <mergeCell ref="AV61:AX61"/>
    <mergeCell ref="AT62:AX62"/>
    <mergeCell ref="AO64:AP64"/>
    <mergeCell ref="AO65:AQ65"/>
    <mergeCell ref="AS65:AT65"/>
    <mergeCell ref="AU65:AV65"/>
    <mergeCell ref="AW65:AX65"/>
    <mergeCell ref="AO66:AQ66"/>
    <mergeCell ref="AS66:AT66"/>
    <mergeCell ref="AU66:AV66"/>
    <mergeCell ref="AO67:AQ67"/>
    <mergeCell ref="AS67:AT67"/>
    <mergeCell ref="AU67:AV67"/>
    <mergeCell ref="AW67:AX67"/>
    <mergeCell ref="AU68:AV68"/>
    <mergeCell ref="AW68:AX68"/>
    <mergeCell ref="AO71:AQ71"/>
    <mergeCell ref="AR71:AS71"/>
    <mergeCell ref="AU71:AV71"/>
    <mergeCell ref="AW71:AX71"/>
    <mergeCell ref="AO72:AQ72"/>
    <mergeCell ref="AR72:AS72"/>
    <mergeCell ref="AU72:AV72"/>
    <mergeCell ref="AW72:AX72"/>
    <mergeCell ref="AO73:AQ73"/>
    <mergeCell ref="AR73:AS73"/>
    <mergeCell ref="AU73:AV73"/>
    <mergeCell ref="AW73:AX73"/>
    <mergeCell ref="AO74:AQ74"/>
    <mergeCell ref="AR74:AS74"/>
    <mergeCell ref="AU74:AV74"/>
    <mergeCell ref="AW74:AX74"/>
    <mergeCell ref="AO75:AQ75"/>
    <mergeCell ref="AR75:AS75"/>
    <mergeCell ref="AU75:AV75"/>
    <mergeCell ref="AW75:AX75"/>
    <mergeCell ref="AO76:AQ76"/>
    <mergeCell ref="AR76:AS76"/>
    <mergeCell ref="AU76:AV76"/>
    <mergeCell ref="AW76:AX76"/>
    <mergeCell ref="AO77:AQ77"/>
    <mergeCell ref="AR77:AS77"/>
    <mergeCell ref="AU77:AV77"/>
    <mergeCell ref="AW77:AX77"/>
    <mergeCell ref="AU78:AV78"/>
    <mergeCell ref="AW78:AX78"/>
    <mergeCell ref="AU84:AV84"/>
    <mergeCell ref="AW84:AX84"/>
    <mergeCell ref="AO81:AP81"/>
    <mergeCell ref="AS81:AT81"/>
    <mergeCell ref="AU81:AV81"/>
    <mergeCell ref="AW81:AX81"/>
    <mergeCell ref="AO82:AP82"/>
    <mergeCell ref="AS82:AT82"/>
    <mergeCell ref="AU82:AV82"/>
    <mergeCell ref="AW82:AX82"/>
    <mergeCell ref="AU85:AV85"/>
    <mergeCell ref="AW85:AX85"/>
    <mergeCell ref="AU88:AV88"/>
    <mergeCell ref="AW88:AX88"/>
    <mergeCell ref="AO83:AP83"/>
    <mergeCell ref="AS83:AT83"/>
    <mergeCell ref="AU83:AV83"/>
    <mergeCell ref="AW83:AX83"/>
    <mergeCell ref="AO84:AP84"/>
    <mergeCell ref="AS84:AT84"/>
    <mergeCell ref="AO89:AT89"/>
    <mergeCell ref="AU89:AV89"/>
    <mergeCell ref="AW89:AX89"/>
    <mergeCell ref="AO90:AT90"/>
    <mergeCell ref="AU90:AV90"/>
    <mergeCell ref="AW90:AX90"/>
    <mergeCell ref="AU91:AV91"/>
    <mergeCell ref="AW91:AX91"/>
    <mergeCell ref="AO94:AT94"/>
    <mergeCell ref="AU94:AV94"/>
    <mergeCell ref="AW94:AX94"/>
    <mergeCell ref="AU92:AV92"/>
    <mergeCell ref="AW92:AX92"/>
    <mergeCell ref="AO91:AP91"/>
    <mergeCell ref="AS91:AT91"/>
    <mergeCell ref="AQ101:AX101"/>
    <mergeCell ref="AO102:AP102"/>
    <mergeCell ref="AO95:AT95"/>
    <mergeCell ref="AU95:AV95"/>
    <mergeCell ref="AW95:AX95"/>
    <mergeCell ref="AO96:AT96"/>
    <mergeCell ref="AU96:AV96"/>
    <mergeCell ref="AW96:AX96"/>
    <mergeCell ref="AQ102:AX102"/>
    <mergeCell ref="AO103:AP103"/>
    <mergeCell ref="AQ103:AX103"/>
    <mergeCell ref="AO104:AP104"/>
    <mergeCell ref="AO97:AT97"/>
    <mergeCell ref="AU97:AV97"/>
    <mergeCell ref="AW97:AX97"/>
    <mergeCell ref="AO98:AV98"/>
    <mergeCell ref="AW98:AX98"/>
    <mergeCell ref="AO99:AX99"/>
    <mergeCell ref="AO101:AP101"/>
    <mergeCell ref="AP107:AP108"/>
    <mergeCell ref="AQ107:AS108"/>
    <mergeCell ref="AT107:AT108"/>
    <mergeCell ref="AU107:AU108"/>
    <mergeCell ref="AQ105:AS105"/>
    <mergeCell ref="AT105:AX105"/>
    <mergeCell ref="AV107:AX107"/>
    <mergeCell ref="AP109:AP110"/>
    <mergeCell ref="AQ109:AS110"/>
    <mergeCell ref="AT109:AU109"/>
    <mergeCell ref="AV109:AX109"/>
    <mergeCell ref="AT110:AX110"/>
    <mergeCell ref="AO112:AP112"/>
    <mergeCell ref="AS113:AT113"/>
    <mergeCell ref="AU113:AV113"/>
    <mergeCell ref="AW113:AX113"/>
    <mergeCell ref="AO114:AQ114"/>
    <mergeCell ref="AS114:AT114"/>
    <mergeCell ref="AU114:AV114"/>
    <mergeCell ref="AW114:AX114"/>
    <mergeCell ref="AO113:AQ113"/>
    <mergeCell ref="AO115:AQ115"/>
    <mergeCell ref="AS115:AT115"/>
    <mergeCell ref="AU115:AV115"/>
    <mergeCell ref="AW115:AX115"/>
    <mergeCell ref="AU116:AV116"/>
    <mergeCell ref="AW116:AX116"/>
    <mergeCell ref="AO119:AQ119"/>
    <mergeCell ref="AR119:AS119"/>
    <mergeCell ref="AU119:AV119"/>
    <mergeCell ref="AW119:AX119"/>
    <mergeCell ref="AO120:AQ120"/>
    <mergeCell ref="AR120:AS120"/>
    <mergeCell ref="AU120:AV120"/>
    <mergeCell ref="AW120:AX120"/>
    <mergeCell ref="AO121:AQ121"/>
    <mergeCell ref="AR121:AS121"/>
    <mergeCell ref="AU121:AV121"/>
    <mergeCell ref="AW121:AX121"/>
    <mergeCell ref="AO122:AQ122"/>
    <mergeCell ref="AR122:AS122"/>
    <mergeCell ref="AU122:AV122"/>
    <mergeCell ref="AW122:AX122"/>
    <mergeCell ref="AO123:AQ123"/>
    <mergeCell ref="AR123:AS123"/>
    <mergeCell ref="AU123:AV123"/>
    <mergeCell ref="AW123:AX123"/>
    <mergeCell ref="AO124:AQ124"/>
    <mergeCell ref="AR124:AS124"/>
    <mergeCell ref="AU124:AV124"/>
    <mergeCell ref="AW124:AX124"/>
    <mergeCell ref="AO125:AQ125"/>
    <mergeCell ref="AR125:AS125"/>
    <mergeCell ref="AU125:AV125"/>
    <mergeCell ref="AW125:AX125"/>
    <mergeCell ref="AU127:AV127"/>
    <mergeCell ref="AW127:AX127"/>
    <mergeCell ref="AU133:AV133"/>
    <mergeCell ref="AW133:AX133"/>
    <mergeCell ref="AO130:AP130"/>
    <mergeCell ref="AS130:AT130"/>
    <mergeCell ref="AU130:AV130"/>
    <mergeCell ref="AW130:AX130"/>
    <mergeCell ref="AO131:AP131"/>
    <mergeCell ref="AS131:AT131"/>
    <mergeCell ref="AU131:AV131"/>
    <mergeCell ref="AW131:AX131"/>
    <mergeCell ref="AU134:AV134"/>
    <mergeCell ref="AW134:AX134"/>
    <mergeCell ref="AU137:AV137"/>
    <mergeCell ref="AW137:AX137"/>
    <mergeCell ref="AO132:AP132"/>
    <mergeCell ref="AS132:AT132"/>
    <mergeCell ref="AU132:AV132"/>
    <mergeCell ref="AW132:AX132"/>
    <mergeCell ref="AO133:AP133"/>
    <mergeCell ref="AS133:AT133"/>
    <mergeCell ref="AO138:AT138"/>
    <mergeCell ref="AU138:AV138"/>
    <mergeCell ref="AW138:AX138"/>
    <mergeCell ref="AO139:AT139"/>
    <mergeCell ref="AU139:AV139"/>
    <mergeCell ref="AW139:AX139"/>
    <mergeCell ref="AO146:AT146"/>
    <mergeCell ref="AW140:AX140"/>
    <mergeCell ref="AO143:AT143"/>
    <mergeCell ref="AU143:AV143"/>
    <mergeCell ref="AW143:AX143"/>
    <mergeCell ref="AU141:AV141"/>
    <mergeCell ref="AW141:AX141"/>
    <mergeCell ref="AO140:AP140"/>
    <mergeCell ref="AS140:AT140"/>
    <mergeCell ref="AU140:AV140"/>
    <mergeCell ref="AO144:AT144"/>
    <mergeCell ref="AU144:AV144"/>
    <mergeCell ref="AW144:AX144"/>
    <mergeCell ref="AO145:AT145"/>
    <mergeCell ref="AU145:AV145"/>
    <mergeCell ref="AW145:AX145"/>
    <mergeCell ref="AQ151:AX151"/>
    <mergeCell ref="AU146:AV146"/>
    <mergeCell ref="AW146:AX146"/>
    <mergeCell ref="AV156:AX156"/>
    <mergeCell ref="AO147:AV147"/>
    <mergeCell ref="AW147:AX147"/>
    <mergeCell ref="AO148:AX148"/>
    <mergeCell ref="AO150:AP150"/>
    <mergeCell ref="AQ150:AX150"/>
    <mergeCell ref="AO151:AP151"/>
    <mergeCell ref="AO161:AP161"/>
    <mergeCell ref="AQ152:AX152"/>
    <mergeCell ref="AO153:AP153"/>
    <mergeCell ref="AQ153:AX153"/>
    <mergeCell ref="AP156:AP157"/>
    <mergeCell ref="AQ156:AS157"/>
    <mergeCell ref="AP158:AP159"/>
    <mergeCell ref="AT159:AX159"/>
    <mergeCell ref="AO154:AP154"/>
    <mergeCell ref="AO168:AQ168"/>
    <mergeCell ref="AR168:AS168"/>
    <mergeCell ref="AO162:AQ162"/>
    <mergeCell ref="AS162:AT162"/>
    <mergeCell ref="AU162:AV162"/>
    <mergeCell ref="AW162:AX162"/>
    <mergeCell ref="AU163:AV163"/>
    <mergeCell ref="AW163:AX163"/>
    <mergeCell ref="AO164:AQ164"/>
    <mergeCell ref="AS164:AT164"/>
    <mergeCell ref="AU164:AV164"/>
    <mergeCell ref="AW164:AX164"/>
    <mergeCell ref="AS180:AT180"/>
    <mergeCell ref="AU180:AV180"/>
    <mergeCell ref="AW180:AX180"/>
    <mergeCell ref="AW175:AX175"/>
    <mergeCell ref="AU168:AV168"/>
    <mergeCell ref="AW168:AX168"/>
    <mergeCell ref="AW170:AX170"/>
    <mergeCell ref="AU165:AV165"/>
    <mergeCell ref="AY7:AZ7"/>
    <mergeCell ref="AZ9:AZ10"/>
    <mergeCell ref="BA9:BC10"/>
    <mergeCell ref="BD9:BD10"/>
    <mergeCell ref="AY6:AZ6"/>
    <mergeCell ref="BA6:BH6"/>
    <mergeCell ref="BE9:BE10"/>
    <mergeCell ref="BF9:BH9"/>
    <mergeCell ref="BD11:BE11"/>
    <mergeCell ref="BF11:BH11"/>
    <mergeCell ref="BD12:BH12"/>
    <mergeCell ref="AO193:AT193"/>
    <mergeCell ref="AU193:AV193"/>
    <mergeCell ref="AW193:AX193"/>
    <mergeCell ref="AO181:AP181"/>
    <mergeCell ref="AU181:AV181"/>
    <mergeCell ref="AW181:AX181"/>
    <mergeCell ref="AO179:AP179"/>
    <mergeCell ref="AU343:AV343"/>
    <mergeCell ref="AQ201:AX201"/>
    <mergeCell ref="AO210:AP210"/>
    <mergeCell ref="AO211:AQ211"/>
    <mergeCell ref="AP207:AP208"/>
    <mergeCell ref="AY1:BH1"/>
    <mergeCell ref="AU183:AV183"/>
    <mergeCell ref="AU190:AV190"/>
    <mergeCell ref="AW340:AX340"/>
    <mergeCell ref="AO341:AT341"/>
    <mergeCell ref="AU341:AV341"/>
    <mergeCell ref="AW341:AX341"/>
    <mergeCell ref="AO340:AT340"/>
    <mergeCell ref="AU340:AV340"/>
    <mergeCell ref="AW182:AX182"/>
    <mergeCell ref="AY3:AZ3"/>
    <mergeCell ref="AU195:AV195"/>
    <mergeCell ref="AO187:AT187"/>
    <mergeCell ref="AU187:AV187"/>
    <mergeCell ref="AW187:AX187"/>
    <mergeCell ref="BA3:BH3"/>
    <mergeCell ref="AY4:AZ4"/>
    <mergeCell ref="AY5:AZ5"/>
    <mergeCell ref="BA5:BH5"/>
    <mergeCell ref="AO182:AP182"/>
    <mergeCell ref="AS182:AT182"/>
    <mergeCell ref="AU182:AV182"/>
    <mergeCell ref="AZ11:AZ12"/>
    <mergeCell ref="BA11:BC12"/>
    <mergeCell ref="BE15:BF15"/>
    <mergeCell ref="AO336:AT336"/>
    <mergeCell ref="AO335:AT335"/>
    <mergeCell ref="AY14:AZ14"/>
    <mergeCell ref="AY17:BA17"/>
    <mergeCell ref="AY22:BA22"/>
    <mergeCell ref="AS328:AT328"/>
    <mergeCell ref="AU328:AV328"/>
    <mergeCell ref="AS189:AT189"/>
    <mergeCell ref="AU189:AV189"/>
    <mergeCell ref="AW189:AX189"/>
    <mergeCell ref="BC17:BD17"/>
    <mergeCell ref="BE17:BF17"/>
    <mergeCell ref="AY16:BA16"/>
    <mergeCell ref="BC16:BD16"/>
    <mergeCell ref="AY15:BA15"/>
    <mergeCell ref="BC15:BD15"/>
    <mergeCell ref="BB22:BC22"/>
    <mergeCell ref="BE22:BF22"/>
    <mergeCell ref="BG22:BH22"/>
    <mergeCell ref="AS327:AT327"/>
    <mergeCell ref="AO330:AP330"/>
    <mergeCell ref="AS330:AT330"/>
    <mergeCell ref="AO196:AV196"/>
    <mergeCell ref="AW196:AX196"/>
    <mergeCell ref="AS179:AT179"/>
    <mergeCell ref="AO328:AP328"/>
    <mergeCell ref="AO329:AP329"/>
    <mergeCell ref="AS329:AT329"/>
    <mergeCell ref="AU329:AV329"/>
    <mergeCell ref="AO322:AQ322"/>
    <mergeCell ref="AR322:AS322"/>
    <mergeCell ref="AU322:AV322"/>
    <mergeCell ref="AO323:AQ323"/>
    <mergeCell ref="AR323:AS323"/>
    <mergeCell ref="AU327:AV327"/>
    <mergeCell ref="AO327:AP327"/>
    <mergeCell ref="BG15:BH15"/>
    <mergeCell ref="AW336:AX336"/>
    <mergeCell ref="AU331:AV331"/>
    <mergeCell ref="AU335:AV335"/>
    <mergeCell ref="AW322:AX322"/>
    <mergeCell ref="AU324:AV324"/>
    <mergeCell ref="AW324:AX324"/>
    <mergeCell ref="AU330:AV330"/>
    <mergeCell ref="AW327:AX327"/>
    <mergeCell ref="AW328:AX328"/>
    <mergeCell ref="AW334:AX334"/>
    <mergeCell ref="AW335:AX335"/>
    <mergeCell ref="AU336:AV336"/>
    <mergeCell ref="BG16:BH16"/>
    <mergeCell ref="AS337:AT337"/>
    <mergeCell ref="AU337:AV337"/>
    <mergeCell ref="AW337:AX337"/>
    <mergeCell ref="AW323:AX323"/>
    <mergeCell ref="AO334:AT334"/>
    <mergeCell ref="AU334:AV334"/>
    <mergeCell ref="AW343:AX343"/>
    <mergeCell ref="BA4:BH4"/>
    <mergeCell ref="AO192:AT192"/>
    <mergeCell ref="AW329:AX329"/>
    <mergeCell ref="AU321:AV321"/>
    <mergeCell ref="AW321:AX321"/>
    <mergeCell ref="AU323:AV323"/>
    <mergeCell ref="BG23:BH23"/>
    <mergeCell ref="AW330:AX330"/>
    <mergeCell ref="AW331:AX331"/>
    <mergeCell ref="AO337:AP337"/>
    <mergeCell ref="BG17:BH17"/>
    <mergeCell ref="BE19:BF19"/>
    <mergeCell ref="BG19:BH19"/>
    <mergeCell ref="BE16:BF16"/>
    <mergeCell ref="BE25:BF25"/>
    <mergeCell ref="BG25:BH25"/>
    <mergeCell ref="AU312:AV312"/>
    <mergeCell ref="AU318:AV318"/>
    <mergeCell ref="AW186:AX186"/>
    <mergeCell ref="BB28:BC28"/>
    <mergeCell ref="BE28:BF28"/>
    <mergeCell ref="BG28:BH28"/>
    <mergeCell ref="AY25:BA25"/>
    <mergeCell ref="BB25:BC25"/>
    <mergeCell ref="AU313:AV313"/>
    <mergeCell ref="AU194:AV194"/>
    <mergeCell ref="AW194:AX194"/>
    <mergeCell ref="AU192:AV192"/>
    <mergeCell ref="AW183:AX183"/>
    <mergeCell ref="AO311:AQ311"/>
    <mergeCell ref="AS311:AT311"/>
    <mergeCell ref="AU311:AV311"/>
    <mergeCell ref="AW311:AX311"/>
    <mergeCell ref="AO312:AQ312"/>
    <mergeCell ref="AS312:AT312"/>
    <mergeCell ref="AW312:AX312"/>
    <mergeCell ref="AO317:AQ317"/>
    <mergeCell ref="AR317:AS317"/>
    <mergeCell ref="AU317:AV317"/>
    <mergeCell ref="AW317:AX317"/>
    <mergeCell ref="AO313:AQ313"/>
    <mergeCell ref="AS313:AT313"/>
    <mergeCell ref="AW313:AX313"/>
    <mergeCell ref="AU314:AV314"/>
    <mergeCell ref="AW314:AX314"/>
    <mergeCell ref="BB23:BC23"/>
    <mergeCell ref="BE23:BF23"/>
    <mergeCell ref="AQ307:AS308"/>
    <mergeCell ref="AT307:AU307"/>
    <mergeCell ref="AV307:AX307"/>
    <mergeCell ref="AT308:AX308"/>
    <mergeCell ref="AT303:AX303"/>
    <mergeCell ref="AQ305:AS306"/>
    <mergeCell ref="AT305:AT306"/>
    <mergeCell ref="AU305:AU306"/>
    <mergeCell ref="AY23:BA23"/>
    <mergeCell ref="AW318:AX318"/>
    <mergeCell ref="AO319:AQ319"/>
    <mergeCell ref="AR319:AS319"/>
    <mergeCell ref="AU319:AV319"/>
    <mergeCell ref="AW319:AX319"/>
    <mergeCell ref="AO318:AQ318"/>
    <mergeCell ref="AR318:AS318"/>
    <mergeCell ref="AO310:AP310"/>
    <mergeCell ref="AP305:AP306"/>
    <mergeCell ref="AY24:BA24"/>
    <mergeCell ref="BB24:BC24"/>
    <mergeCell ref="BE24:BF24"/>
    <mergeCell ref="BG24:BH24"/>
    <mergeCell ref="AU338:AV338"/>
    <mergeCell ref="AW338:AX338"/>
    <mergeCell ref="AV305:AX305"/>
    <mergeCell ref="BE26:BF26"/>
    <mergeCell ref="BG26:BH26"/>
    <mergeCell ref="AY28:BA28"/>
    <mergeCell ref="BG35:BH35"/>
    <mergeCell ref="AY33:AZ33"/>
    <mergeCell ref="BC33:BD33"/>
    <mergeCell ref="BE33:BF33"/>
    <mergeCell ref="AW320:AX320"/>
    <mergeCell ref="AO321:AQ321"/>
    <mergeCell ref="AR321:AS321"/>
    <mergeCell ref="AO303:AP303"/>
    <mergeCell ref="AQ303:AS303"/>
    <mergeCell ref="AP307:AP308"/>
    <mergeCell ref="AW290:AX290"/>
    <mergeCell ref="AO288:AT288"/>
    <mergeCell ref="AU288:AV288"/>
    <mergeCell ref="AY35:AZ35"/>
    <mergeCell ref="BC35:BD35"/>
    <mergeCell ref="BE35:BF35"/>
    <mergeCell ref="AO194:AT194"/>
    <mergeCell ref="AU186:AV186"/>
    <mergeCell ref="AR175:AS175"/>
    <mergeCell ref="AU175:AV175"/>
    <mergeCell ref="AW288:AX288"/>
    <mergeCell ref="AO289:AP289"/>
    <mergeCell ref="AS289:AT289"/>
    <mergeCell ref="AU289:AV289"/>
    <mergeCell ref="AW289:AX289"/>
    <mergeCell ref="AW287:AX287"/>
    <mergeCell ref="AQ302:AX302"/>
    <mergeCell ref="AO299:AP299"/>
    <mergeCell ref="AQ299:AX299"/>
    <mergeCell ref="AO282:AP282"/>
    <mergeCell ref="AS282:AT282"/>
    <mergeCell ref="AU282:AV282"/>
    <mergeCell ref="AW282:AX282"/>
    <mergeCell ref="AU283:AV283"/>
    <mergeCell ref="AW283:AX283"/>
    <mergeCell ref="AW293:AX293"/>
    <mergeCell ref="AW292:AX292"/>
    <mergeCell ref="AO293:AT293"/>
    <mergeCell ref="AU293:AV293"/>
    <mergeCell ref="BE30:BF30"/>
    <mergeCell ref="BG30:BH30"/>
    <mergeCell ref="AO295:AT295"/>
    <mergeCell ref="AU295:AV295"/>
    <mergeCell ref="AO292:AT292"/>
    <mergeCell ref="AU292:AV292"/>
    <mergeCell ref="AW286:AX286"/>
    <mergeCell ref="AO286:AT286"/>
    <mergeCell ref="AU286:AV286"/>
    <mergeCell ref="AO294:AT294"/>
    <mergeCell ref="AU294:AV294"/>
    <mergeCell ref="AU287:AV287"/>
    <mergeCell ref="AU290:AV290"/>
    <mergeCell ref="AO287:AT287"/>
    <mergeCell ref="AU320:AV320"/>
    <mergeCell ref="AO300:AP300"/>
    <mergeCell ref="AQ300:AX300"/>
    <mergeCell ref="AW295:AX295"/>
    <mergeCell ref="AO296:AV296"/>
    <mergeCell ref="AW296:AX296"/>
    <mergeCell ref="AO297:AX297"/>
    <mergeCell ref="AO320:AQ320"/>
    <mergeCell ref="AR320:AS320"/>
    <mergeCell ref="AO302:AP302"/>
    <mergeCell ref="AO301:AP301"/>
    <mergeCell ref="AQ301:AX301"/>
    <mergeCell ref="BE40:BF40"/>
    <mergeCell ref="BG40:BH40"/>
    <mergeCell ref="BE29:BF29"/>
    <mergeCell ref="BG29:BH29"/>
    <mergeCell ref="BG33:BH33"/>
    <mergeCell ref="BE34:BF34"/>
    <mergeCell ref="BG34:BH34"/>
    <mergeCell ref="AW294:AX294"/>
    <mergeCell ref="AR272:AS272"/>
    <mergeCell ref="AU272:AV272"/>
    <mergeCell ref="AW272:AX272"/>
    <mergeCell ref="AR273:AS273"/>
    <mergeCell ref="BG43:BH43"/>
    <mergeCell ref="AY41:BD41"/>
    <mergeCell ref="BE41:BF41"/>
    <mergeCell ref="BG41:BH41"/>
    <mergeCell ref="BG42:BH42"/>
    <mergeCell ref="AO188:AT188"/>
    <mergeCell ref="AW266:AX266"/>
    <mergeCell ref="AO269:AQ269"/>
    <mergeCell ref="AR269:AS269"/>
    <mergeCell ref="AU269:AV269"/>
    <mergeCell ref="AW269:AX269"/>
    <mergeCell ref="AU270:AV270"/>
    <mergeCell ref="AW270:AX270"/>
    <mergeCell ref="AU266:AV266"/>
    <mergeCell ref="AR270:AS270"/>
    <mergeCell ref="AW275:AX275"/>
    <mergeCell ref="AU273:AV273"/>
    <mergeCell ref="AW273:AX273"/>
    <mergeCell ref="AO273:AQ273"/>
    <mergeCell ref="AO274:AQ274"/>
    <mergeCell ref="AR274:AS274"/>
    <mergeCell ref="AW274:AX274"/>
    <mergeCell ref="AU264:AV264"/>
    <mergeCell ref="AT257:AU257"/>
    <mergeCell ref="AW281:AX281"/>
    <mergeCell ref="AU276:AV276"/>
    <mergeCell ref="AW276:AX276"/>
    <mergeCell ref="AO279:AP279"/>
    <mergeCell ref="AS279:AT279"/>
    <mergeCell ref="AU279:AV279"/>
    <mergeCell ref="AW279:AX279"/>
    <mergeCell ref="AW271:AX271"/>
    <mergeCell ref="AR271:AS271"/>
    <mergeCell ref="AO281:AP281"/>
    <mergeCell ref="AS281:AT281"/>
    <mergeCell ref="AU281:AV281"/>
    <mergeCell ref="AU271:AV271"/>
    <mergeCell ref="AU274:AV274"/>
    <mergeCell ref="AO275:AQ275"/>
    <mergeCell ref="AR275:AS275"/>
    <mergeCell ref="AU275:AV275"/>
    <mergeCell ref="AO272:AQ272"/>
    <mergeCell ref="BG36:BH36"/>
    <mergeCell ref="BG37:BH37"/>
    <mergeCell ref="AO270:AQ270"/>
    <mergeCell ref="AO262:AQ262"/>
    <mergeCell ref="AS262:AT262"/>
    <mergeCell ref="AU262:AV262"/>
    <mergeCell ref="AW262:AX262"/>
    <mergeCell ref="AV255:AX255"/>
    <mergeCell ref="AT258:AX258"/>
    <mergeCell ref="AP257:AP258"/>
    <mergeCell ref="BG44:BH44"/>
    <mergeCell ref="BE47:BF47"/>
    <mergeCell ref="BG47:BH47"/>
    <mergeCell ref="AS280:AT280"/>
    <mergeCell ref="AY48:BD48"/>
    <mergeCell ref="BE48:BF48"/>
    <mergeCell ref="BG48:BH48"/>
    <mergeCell ref="BG46:BH46"/>
    <mergeCell ref="AU176:AV176"/>
    <mergeCell ref="AV257:AX257"/>
    <mergeCell ref="BG50:BH50"/>
    <mergeCell ref="AS261:AT261"/>
    <mergeCell ref="AP255:AP256"/>
    <mergeCell ref="AQ257:AS258"/>
    <mergeCell ref="AS181:AT181"/>
    <mergeCell ref="AO175:AQ175"/>
    <mergeCell ref="AW188:AX188"/>
    <mergeCell ref="AU179:AV179"/>
    <mergeCell ref="AW179:AX179"/>
    <mergeCell ref="AR172:AS172"/>
    <mergeCell ref="AO260:AP260"/>
    <mergeCell ref="AO171:AQ171"/>
    <mergeCell ref="AR171:AS171"/>
    <mergeCell ref="AW195:AX195"/>
    <mergeCell ref="AO173:AQ173"/>
    <mergeCell ref="AO261:AQ261"/>
    <mergeCell ref="AQ255:AS256"/>
    <mergeCell ref="AT255:AT256"/>
    <mergeCell ref="AU255:AU256"/>
    <mergeCell ref="AU172:AV172"/>
    <mergeCell ref="AO250:AP250"/>
    <mergeCell ref="AQ250:AX250"/>
    <mergeCell ref="AY53:AZ53"/>
    <mergeCell ref="AY56:AZ56"/>
    <mergeCell ref="AR173:AS173"/>
    <mergeCell ref="AU173:AV173"/>
    <mergeCell ref="AW173:AX173"/>
    <mergeCell ref="AW176:AX176"/>
    <mergeCell ref="AO189:AP189"/>
    <mergeCell ref="AW172:AX172"/>
    <mergeCell ref="AQ251:AX251"/>
    <mergeCell ref="BA54:BH54"/>
    <mergeCell ref="AY55:AZ55"/>
    <mergeCell ref="BA55:BH55"/>
    <mergeCell ref="BA56:BH56"/>
    <mergeCell ref="AY57:AZ57"/>
    <mergeCell ref="AY54:AZ54"/>
    <mergeCell ref="AO247:AX247"/>
    <mergeCell ref="AO249:AP249"/>
    <mergeCell ref="AQ249:AX249"/>
    <mergeCell ref="AY36:AZ36"/>
    <mergeCell ref="BC36:BD36"/>
    <mergeCell ref="BE36:BF36"/>
    <mergeCell ref="AY49:BD49"/>
    <mergeCell ref="BE44:BF44"/>
    <mergeCell ref="BE37:BF37"/>
    <mergeCell ref="AY47:BD47"/>
    <mergeCell ref="BE49:BF49"/>
    <mergeCell ref="BD61:BE61"/>
    <mergeCell ref="BF61:BH61"/>
    <mergeCell ref="BD57:BH57"/>
    <mergeCell ref="AY50:BF50"/>
    <mergeCell ref="AY46:BD46"/>
    <mergeCell ref="BE46:BF46"/>
    <mergeCell ref="AY51:BH51"/>
    <mergeCell ref="BA53:BH53"/>
    <mergeCell ref="BA57:BC57"/>
    <mergeCell ref="BG49:BH49"/>
    <mergeCell ref="BE68:BF68"/>
    <mergeCell ref="BG68:BH68"/>
    <mergeCell ref="BB71:BC71"/>
    <mergeCell ref="AY42:BD42"/>
    <mergeCell ref="BE42:BF42"/>
    <mergeCell ref="AY43:AZ43"/>
    <mergeCell ref="BC43:BD43"/>
    <mergeCell ref="BE43:BF43"/>
    <mergeCell ref="BE71:BF71"/>
    <mergeCell ref="BD62:BH62"/>
    <mergeCell ref="U250:V250"/>
    <mergeCell ref="W250:AD250"/>
    <mergeCell ref="U251:V251"/>
    <mergeCell ref="AK164:AL164"/>
    <mergeCell ref="AM164:AN164"/>
    <mergeCell ref="AK165:AL165"/>
    <mergeCell ref="AM165:AN165"/>
    <mergeCell ref="AE168:AG168"/>
    <mergeCell ref="AH168:AI168"/>
    <mergeCell ref="AK168:AL168"/>
    <mergeCell ref="U249:V249"/>
    <mergeCell ref="W249:AD249"/>
    <mergeCell ref="U247:AD247"/>
    <mergeCell ref="AI162:AJ162"/>
    <mergeCell ref="AK162:AL162"/>
    <mergeCell ref="AM162:AN162"/>
    <mergeCell ref="AI163:AJ163"/>
    <mergeCell ref="AK163:AL163"/>
    <mergeCell ref="AM163:AN163"/>
    <mergeCell ref="AI164:AJ164"/>
    <mergeCell ref="AA244:AB244"/>
    <mergeCell ref="AA239:AB239"/>
    <mergeCell ref="AC237:AD237"/>
    <mergeCell ref="AG158:AI159"/>
    <mergeCell ref="U238:Z238"/>
    <mergeCell ref="AZ59:AZ60"/>
    <mergeCell ref="AW190:AX190"/>
    <mergeCell ref="AW192:AX192"/>
    <mergeCell ref="AY71:BA71"/>
    <mergeCell ref="AO195:AT195"/>
    <mergeCell ref="AC239:AD239"/>
    <mergeCell ref="U242:Z242"/>
    <mergeCell ref="AA242:AB242"/>
    <mergeCell ref="AC242:AD242"/>
    <mergeCell ref="AA240:AB240"/>
    <mergeCell ref="U239:V239"/>
    <mergeCell ref="Y239:Z239"/>
    <mergeCell ref="AC240:AD240"/>
    <mergeCell ref="U237:Z237"/>
    <mergeCell ref="AU188:AV188"/>
    <mergeCell ref="AA237:AB237"/>
    <mergeCell ref="AY64:AZ64"/>
    <mergeCell ref="AY65:BA65"/>
    <mergeCell ref="BE59:BE60"/>
    <mergeCell ref="AE169:AG169"/>
    <mergeCell ref="AH169:AI169"/>
    <mergeCell ref="AK169:AL169"/>
    <mergeCell ref="AC221:AD221"/>
    <mergeCell ref="BF59:BH59"/>
    <mergeCell ref="AZ61:AZ62"/>
    <mergeCell ref="BA61:BC62"/>
    <mergeCell ref="BE65:BF65"/>
    <mergeCell ref="BG65:BH65"/>
    <mergeCell ref="AA233:AB233"/>
    <mergeCell ref="AC233:AD233"/>
    <mergeCell ref="AL158:AN158"/>
    <mergeCell ref="AJ159:AN159"/>
    <mergeCell ref="AM168:AN168"/>
    <mergeCell ref="AC211:AD211"/>
    <mergeCell ref="AE173:AG173"/>
    <mergeCell ref="AU171:AV171"/>
    <mergeCell ref="AW171:AX171"/>
    <mergeCell ref="AU170:AV170"/>
    <mergeCell ref="AQ104:AX104"/>
    <mergeCell ref="AE162:AG162"/>
    <mergeCell ref="AE163:AG163"/>
    <mergeCell ref="AE164:AG164"/>
    <mergeCell ref="AO137:AT137"/>
    <mergeCell ref="AW169:AX169"/>
    <mergeCell ref="AO170:AQ170"/>
    <mergeCell ref="AY74:BA74"/>
    <mergeCell ref="AQ158:AS159"/>
    <mergeCell ref="AT158:AU158"/>
    <mergeCell ref="AV158:AX158"/>
    <mergeCell ref="AT156:AT157"/>
    <mergeCell ref="AW165:AX165"/>
    <mergeCell ref="AU169:AV169"/>
    <mergeCell ref="AR170:AS170"/>
    <mergeCell ref="U236:Z236"/>
    <mergeCell ref="AA236:AB236"/>
    <mergeCell ref="AC236:AD236"/>
    <mergeCell ref="AF158:AF159"/>
    <mergeCell ref="AE161:AF161"/>
    <mergeCell ref="AR169:AS169"/>
    <mergeCell ref="AJ158:AK158"/>
    <mergeCell ref="AO163:AQ163"/>
    <mergeCell ref="AS163:AT163"/>
    <mergeCell ref="AA231:AB231"/>
    <mergeCell ref="AA232:AB232"/>
    <mergeCell ref="AC232:AD232"/>
    <mergeCell ref="U231:V231"/>
    <mergeCell ref="Y231:Z231"/>
    <mergeCell ref="U230:V230"/>
    <mergeCell ref="Y230:Z230"/>
    <mergeCell ref="AA230:AB230"/>
    <mergeCell ref="AC230:AD230"/>
    <mergeCell ref="AG151:AN151"/>
    <mergeCell ref="AO152:AP152"/>
    <mergeCell ref="AG154:AI154"/>
    <mergeCell ref="AY95:BD95"/>
    <mergeCell ref="AY66:BA66"/>
    <mergeCell ref="BC84:BD84"/>
    <mergeCell ref="AY75:BA75"/>
    <mergeCell ref="BB75:BC75"/>
    <mergeCell ref="AY67:BA67"/>
    <mergeCell ref="BC67:BD67"/>
    <mergeCell ref="BG66:BH66"/>
    <mergeCell ref="BG74:BH74"/>
    <mergeCell ref="BB74:BC74"/>
    <mergeCell ref="BB76:BC76"/>
    <mergeCell ref="BE74:BF74"/>
    <mergeCell ref="BB77:BC77"/>
    <mergeCell ref="BC66:BD66"/>
    <mergeCell ref="BG71:BH71"/>
    <mergeCell ref="BE67:BF67"/>
    <mergeCell ref="BG67:BH67"/>
    <mergeCell ref="BE66:BF66"/>
    <mergeCell ref="AY40:BD40"/>
    <mergeCell ref="BD59:BD60"/>
    <mergeCell ref="BE72:BF72"/>
    <mergeCell ref="BA59:BC60"/>
    <mergeCell ref="AC231:AD231"/>
    <mergeCell ref="AL156:AN156"/>
    <mergeCell ref="AO186:AT186"/>
    <mergeCell ref="BE82:BF82"/>
    <mergeCell ref="BC81:BD81"/>
    <mergeCell ref="BE73:BF73"/>
    <mergeCell ref="BE76:BF76"/>
    <mergeCell ref="AY77:BA77"/>
    <mergeCell ref="BG75:BH75"/>
    <mergeCell ref="BG73:BH73"/>
    <mergeCell ref="AY29:BA29"/>
    <mergeCell ref="BB29:BC29"/>
    <mergeCell ref="BG72:BH72"/>
    <mergeCell ref="AY72:BA72"/>
    <mergeCell ref="BB72:BC72"/>
    <mergeCell ref="BC65:BD65"/>
    <mergeCell ref="BG78:BH78"/>
    <mergeCell ref="AY81:AZ81"/>
    <mergeCell ref="BE81:BF81"/>
    <mergeCell ref="BG81:BH81"/>
    <mergeCell ref="BE78:BF78"/>
    <mergeCell ref="BG77:BH77"/>
    <mergeCell ref="BG76:BH76"/>
    <mergeCell ref="BE75:BF75"/>
    <mergeCell ref="BB73:BC73"/>
    <mergeCell ref="AA226:AB226"/>
    <mergeCell ref="AC226:AD226"/>
    <mergeCell ref="AA225:AB225"/>
    <mergeCell ref="AC225:AD225"/>
    <mergeCell ref="AE153:AF153"/>
    <mergeCell ref="AO180:AP180"/>
    <mergeCell ref="AO172:AQ172"/>
    <mergeCell ref="AO169:AQ169"/>
    <mergeCell ref="AG153:AN153"/>
    <mergeCell ref="AE154:AF154"/>
    <mergeCell ref="AC224:AD224"/>
    <mergeCell ref="AM169:AN169"/>
    <mergeCell ref="AK170:AL170"/>
    <mergeCell ref="AM170:AN170"/>
    <mergeCell ref="AK171:AL171"/>
    <mergeCell ref="AC222:AD222"/>
    <mergeCell ref="AH173:AI173"/>
    <mergeCell ref="AE175:AG175"/>
    <mergeCell ref="AH175:AI175"/>
    <mergeCell ref="AE179:AF179"/>
    <mergeCell ref="AA212:AB212"/>
    <mergeCell ref="X223:Y223"/>
    <mergeCell ref="AA223:AB223"/>
    <mergeCell ref="AC223:AD223"/>
    <mergeCell ref="U229:V229"/>
    <mergeCell ref="Y229:Z229"/>
    <mergeCell ref="AA229:AB229"/>
    <mergeCell ref="AC229:AD229"/>
    <mergeCell ref="U224:W224"/>
    <mergeCell ref="X224:Y224"/>
    <mergeCell ref="U225:W225"/>
    <mergeCell ref="X225:Y225"/>
    <mergeCell ref="U222:W222"/>
    <mergeCell ref="X222:Y222"/>
    <mergeCell ref="AA222:AB222"/>
    <mergeCell ref="X221:Y221"/>
    <mergeCell ref="AA221:AB221"/>
    <mergeCell ref="AA224:AB224"/>
    <mergeCell ref="U223:W223"/>
    <mergeCell ref="AJ154:AN154"/>
    <mergeCell ref="AK156:AK157"/>
    <mergeCell ref="Z207:AA207"/>
    <mergeCell ref="AM171:AN171"/>
    <mergeCell ref="AK172:AL172"/>
    <mergeCell ref="AM172:AN172"/>
    <mergeCell ref="AB207:AD207"/>
    <mergeCell ref="AF156:AF157"/>
    <mergeCell ref="AB205:AD205"/>
    <mergeCell ref="U197:AD197"/>
    <mergeCell ref="BG82:BH82"/>
    <mergeCell ref="BG83:BH83"/>
    <mergeCell ref="AC220:AD220"/>
    <mergeCell ref="AE152:AF152"/>
    <mergeCell ref="AG152:AN152"/>
    <mergeCell ref="U219:W219"/>
    <mergeCell ref="X219:Y219"/>
    <mergeCell ref="AA219:AB219"/>
    <mergeCell ref="AC219:AD219"/>
    <mergeCell ref="U213:W213"/>
    <mergeCell ref="A299:B299"/>
    <mergeCell ref="A383:F383"/>
    <mergeCell ref="AC212:AD212"/>
    <mergeCell ref="AA213:AB213"/>
    <mergeCell ref="AC213:AD213"/>
    <mergeCell ref="U220:W220"/>
    <mergeCell ref="X220:Y220"/>
    <mergeCell ref="AA220:AB220"/>
    <mergeCell ref="A287:F287"/>
    <mergeCell ref="U221:W221"/>
    <mergeCell ref="I216:J216"/>
    <mergeCell ref="A293:F293"/>
    <mergeCell ref="G293:H293"/>
    <mergeCell ref="G295:H295"/>
    <mergeCell ref="A288:F288"/>
    <mergeCell ref="I219:J219"/>
    <mergeCell ref="A221:C221"/>
    <mergeCell ref="D221:E221"/>
    <mergeCell ref="G221:H221"/>
    <mergeCell ref="I221:J221"/>
    <mergeCell ref="G19:H19"/>
    <mergeCell ref="I19:J19"/>
    <mergeCell ref="I28:J28"/>
    <mergeCell ref="I23:J23"/>
    <mergeCell ref="G22:H22"/>
    <mergeCell ref="I22:J22"/>
    <mergeCell ref="I25:J25"/>
    <mergeCell ref="G28:H28"/>
    <mergeCell ref="A24:C24"/>
    <mergeCell ref="A25:C25"/>
    <mergeCell ref="D25:E25"/>
    <mergeCell ref="G24:H24"/>
    <mergeCell ref="G25:H25"/>
    <mergeCell ref="A54:B54"/>
    <mergeCell ref="A28:C28"/>
    <mergeCell ref="D28:E28"/>
    <mergeCell ref="G36:H36"/>
    <mergeCell ref="E34:F34"/>
    <mergeCell ref="I193:J193"/>
    <mergeCell ref="C299:J299"/>
    <mergeCell ref="I296:J296"/>
    <mergeCell ref="A286:F286"/>
    <mergeCell ref="U212:W212"/>
    <mergeCell ref="Y212:Z212"/>
    <mergeCell ref="V207:V208"/>
    <mergeCell ref="W207:Y208"/>
    <mergeCell ref="Z208:AD208"/>
    <mergeCell ref="U210:V210"/>
    <mergeCell ref="A139:F139"/>
    <mergeCell ref="I295:J295"/>
    <mergeCell ref="C253:E253"/>
    <mergeCell ref="F253:J253"/>
    <mergeCell ref="G216:H216"/>
    <mergeCell ref="AY84:AZ84"/>
    <mergeCell ref="AI180:AJ180"/>
    <mergeCell ref="AE195:AJ195"/>
    <mergeCell ref="AE200:AF200"/>
    <mergeCell ref="AG200:AN200"/>
    <mergeCell ref="BE84:BF84"/>
    <mergeCell ref="F61:G61"/>
    <mergeCell ref="I24:J24"/>
    <mergeCell ref="A57:B57"/>
    <mergeCell ref="BE77:BF77"/>
    <mergeCell ref="BC83:BD83"/>
    <mergeCell ref="BE83:BF83"/>
    <mergeCell ref="AY82:AZ82"/>
    <mergeCell ref="BC82:BD82"/>
    <mergeCell ref="I75:J75"/>
    <mergeCell ref="BE116:BF116"/>
    <mergeCell ref="I220:J220"/>
    <mergeCell ref="A238:F238"/>
    <mergeCell ref="A297:J297"/>
    <mergeCell ref="Y213:Z213"/>
    <mergeCell ref="BG84:BH84"/>
    <mergeCell ref="BE85:BF85"/>
    <mergeCell ref="BG95:BH95"/>
    <mergeCell ref="BG92:BH92"/>
    <mergeCell ref="BG91:BH91"/>
    <mergeCell ref="BE90:BF90"/>
    <mergeCell ref="BE91:BF91"/>
    <mergeCell ref="BG115:BH115"/>
    <mergeCell ref="BA105:BC105"/>
    <mergeCell ref="AY104:AZ104"/>
    <mergeCell ref="BA101:BH101"/>
    <mergeCell ref="BE92:BF92"/>
    <mergeCell ref="AY98:BF98"/>
    <mergeCell ref="BE94:BF94"/>
    <mergeCell ref="AY97:BD97"/>
    <mergeCell ref="F105:J105"/>
    <mergeCell ref="K203:L203"/>
    <mergeCell ref="I76:J76"/>
    <mergeCell ref="AJ156:AJ157"/>
    <mergeCell ref="AE151:AF151"/>
    <mergeCell ref="G29:H29"/>
    <mergeCell ref="H61:J61"/>
    <mergeCell ref="F62:J62"/>
    <mergeCell ref="I74:J74"/>
    <mergeCell ref="C103:J103"/>
    <mergeCell ref="I73:J73"/>
    <mergeCell ref="K202:L202"/>
    <mergeCell ref="M202:T202"/>
    <mergeCell ref="I196:J196"/>
    <mergeCell ref="I72:J72"/>
    <mergeCell ref="C102:J102"/>
    <mergeCell ref="A89:F89"/>
    <mergeCell ref="A102:B102"/>
    <mergeCell ref="A74:C74"/>
    <mergeCell ref="G78:H78"/>
    <mergeCell ref="I36:J36"/>
    <mergeCell ref="A33:B33"/>
    <mergeCell ref="G59:G60"/>
    <mergeCell ref="G30:H30"/>
    <mergeCell ref="A29:C29"/>
    <mergeCell ref="D29:E29"/>
    <mergeCell ref="I29:J29"/>
    <mergeCell ref="I34:J34"/>
    <mergeCell ref="G35:H35"/>
    <mergeCell ref="G33:H33"/>
    <mergeCell ref="I35:J35"/>
    <mergeCell ref="BG88:BH88"/>
    <mergeCell ref="A82:B82"/>
    <mergeCell ref="G85:H85"/>
    <mergeCell ref="D26:E26"/>
    <mergeCell ref="G26:H26"/>
    <mergeCell ref="I26:J26"/>
    <mergeCell ref="C59:E60"/>
    <mergeCell ref="A36:B36"/>
    <mergeCell ref="E36:F36"/>
    <mergeCell ref="A88:F88"/>
    <mergeCell ref="BE89:BF89"/>
    <mergeCell ref="E33:F33"/>
    <mergeCell ref="G77:H77"/>
    <mergeCell ref="G34:H34"/>
    <mergeCell ref="A53:B53"/>
    <mergeCell ref="F57:J57"/>
    <mergeCell ref="H59:J59"/>
    <mergeCell ref="G37:H37"/>
    <mergeCell ref="I77:J77"/>
    <mergeCell ref="I37:J37"/>
    <mergeCell ref="I66:J66"/>
    <mergeCell ref="A34:B34"/>
    <mergeCell ref="A105:B105"/>
    <mergeCell ref="A99:J99"/>
    <mergeCell ref="AY105:AZ105"/>
    <mergeCell ref="AO105:AP105"/>
    <mergeCell ref="AY96:BD96"/>
    <mergeCell ref="C101:J101"/>
    <mergeCell ref="A104:B104"/>
    <mergeCell ref="A35:B35"/>
    <mergeCell ref="E35:F35"/>
    <mergeCell ref="B59:B60"/>
    <mergeCell ref="E83:F83"/>
    <mergeCell ref="A76:C76"/>
    <mergeCell ref="A41:F41"/>
    <mergeCell ref="A75:C75"/>
    <mergeCell ref="A48:F48"/>
    <mergeCell ref="D76:E76"/>
    <mergeCell ref="A77:C77"/>
    <mergeCell ref="G74:H74"/>
    <mergeCell ref="D74:E74"/>
    <mergeCell ref="C56:J56"/>
    <mergeCell ref="A72:C72"/>
    <mergeCell ref="G42:H42"/>
    <mergeCell ref="I42:J42"/>
    <mergeCell ref="D72:E72"/>
    <mergeCell ref="G72:H72"/>
    <mergeCell ref="G73:H73"/>
    <mergeCell ref="G46:H46"/>
    <mergeCell ref="D77:E77"/>
    <mergeCell ref="G81:H81"/>
    <mergeCell ref="I81:J81"/>
    <mergeCell ref="E82:F82"/>
    <mergeCell ref="G82:H82"/>
    <mergeCell ref="E81:F81"/>
    <mergeCell ref="I78:J78"/>
    <mergeCell ref="A81:B81"/>
    <mergeCell ref="K213:M213"/>
    <mergeCell ref="K263:M263"/>
    <mergeCell ref="O263:P263"/>
    <mergeCell ref="Q263:R263"/>
    <mergeCell ref="AE150:AF150"/>
    <mergeCell ref="Z203:AD203"/>
    <mergeCell ref="I82:J82"/>
    <mergeCell ref="I97:J97"/>
    <mergeCell ref="I85:J85"/>
    <mergeCell ref="AG150:AN150"/>
    <mergeCell ref="U202:V202"/>
    <mergeCell ref="V205:V206"/>
    <mergeCell ref="Y211:Z211"/>
    <mergeCell ref="AA211:AB211"/>
    <mergeCell ref="BG116:BH116"/>
    <mergeCell ref="BE121:BF121"/>
    <mergeCell ref="BG121:BH121"/>
    <mergeCell ref="BE120:BF120"/>
    <mergeCell ref="AY120:BA120"/>
    <mergeCell ref="BG120:BH120"/>
    <mergeCell ref="AY112:AZ112"/>
    <mergeCell ref="BA109:BC110"/>
    <mergeCell ref="BE97:BF97"/>
    <mergeCell ref="AY94:BD94"/>
    <mergeCell ref="BA104:BH104"/>
    <mergeCell ref="BG113:BH113"/>
    <mergeCell ref="BA103:BH103"/>
    <mergeCell ref="BG114:BH114"/>
    <mergeCell ref="BA107:BC108"/>
    <mergeCell ref="G40:H40"/>
    <mergeCell ref="I40:J40"/>
    <mergeCell ref="G41:H41"/>
    <mergeCell ref="I41:J41"/>
    <mergeCell ref="I47:J47"/>
    <mergeCell ref="I50:J50"/>
    <mergeCell ref="A50:H50"/>
    <mergeCell ref="A42:F42"/>
    <mergeCell ref="A49:F49"/>
    <mergeCell ref="A40:F40"/>
    <mergeCell ref="BG97:BH97"/>
    <mergeCell ref="BG98:BH98"/>
    <mergeCell ref="BE113:BF113"/>
    <mergeCell ref="AY113:BA113"/>
    <mergeCell ref="BC113:BD113"/>
    <mergeCell ref="AY99:BH99"/>
    <mergeCell ref="U211:W211"/>
    <mergeCell ref="AY91:AZ91"/>
    <mergeCell ref="AY88:BD88"/>
    <mergeCell ref="AY89:BD89"/>
    <mergeCell ref="AY83:AZ83"/>
    <mergeCell ref="BG85:BH85"/>
    <mergeCell ref="BG96:BH96"/>
    <mergeCell ref="BE96:BF96"/>
    <mergeCell ref="BG89:BH89"/>
    <mergeCell ref="BG94:BH94"/>
    <mergeCell ref="U200:V200"/>
    <mergeCell ref="W200:AD200"/>
    <mergeCell ref="U201:V201"/>
    <mergeCell ref="W201:AD201"/>
    <mergeCell ref="Z205:Z206"/>
    <mergeCell ref="W202:AD202"/>
    <mergeCell ref="U203:V203"/>
    <mergeCell ref="W203:Y203"/>
    <mergeCell ref="AY26:BA26"/>
    <mergeCell ref="AY34:AZ34"/>
    <mergeCell ref="AY103:AZ103"/>
    <mergeCell ref="BC34:BD34"/>
    <mergeCell ref="AY115:BA115"/>
    <mergeCell ref="BE95:BF95"/>
    <mergeCell ref="BB26:BC26"/>
    <mergeCell ref="BE88:BF88"/>
    <mergeCell ref="AZ109:AZ110"/>
    <mergeCell ref="BC91:BD91"/>
    <mergeCell ref="BB120:BC120"/>
    <mergeCell ref="AY121:BA121"/>
    <mergeCell ref="BE107:BE108"/>
    <mergeCell ref="BC115:BD115"/>
    <mergeCell ref="AO88:AT88"/>
    <mergeCell ref="AY114:BA114"/>
    <mergeCell ref="BE114:BF114"/>
    <mergeCell ref="AY101:AZ101"/>
    <mergeCell ref="BD110:BH110"/>
    <mergeCell ref="BE115:BF115"/>
    <mergeCell ref="I46:J46"/>
    <mergeCell ref="A43:B43"/>
    <mergeCell ref="E43:F43"/>
    <mergeCell ref="G43:H43"/>
    <mergeCell ref="I43:J43"/>
    <mergeCell ref="G44:H44"/>
    <mergeCell ref="I44:J44"/>
    <mergeCell ref="A46:F46"/>
    <mergeCell ref="BG130:BH130"/>
    <mergeCell ref="BG140:BH140"/>
    <mergeCell ref="BE141:BF141"/>
    <mergeCell ref="BG141:BH141"/>
    <mergeCell ref="BE119:BF119"/>
    <mergeCell ref="BG119:BH119"/>
    <mergeCell ref="BG139:BH139"/>
    <mergeCell ref="BE137:BF137"/>
    <mergeCell ref="BG123:BH123"/>
    <mergeCell ref="BG122:BH122"/>
    <mergeCell ref="BB119:BC119"/>
    <mergeCell ref="AY119:BA119"/>
    <mergeCell ref="BF109:BH109"/>
    <mergeCell ref="BG90:BH90"/>
    <mergeCell ref="AY73:BA73"/>
    <mergeCell ref="AY76:BA76"/>
    <mergeCell ref="AY90:BD90"/>
    <mergeCell ref="BD109:BE109"/>
    <mergeCell ref="BC114:BD114"/>
    <mergeCell ref="BA102:BH102"/>
    <mergeCell ref="A47:F47"/>
    <mergeCell ref="G47:H47"/>
    <mergeCell ref="I49:J49"/>
    <mergeCell ref="BD107:BD108"/>
    <mergeCell ref="G48:H48"/>
    <mergeCell ref="I48:J48"/>
    <mergeCell ref="G49:H49"/>
    <mergeCell ref="BD105:BH105"/>
    <mergeCell ref="AZ107:AZ108"/>
    <mergeCell ref="BF107:BH107"/>
    <mergeCell ref="AY123:BA123"/>
    <mergeCell ref="BB123:BC123"/>
    <mergeCell ref="BE122:BF122"/>
    <mergeCell ref="AY132:AZ132"/>
    <mergeCell ref="AY102:AZ102"/>
    <mergeCell ref="BG146:BH146"/>
    <mergeCell ref="BG143:BH143"/>
    <mergeCell ref="AY144:BD144"/>
    <mergeCell ref="BE144:BF144"/>
    <mergeCell ref="BG144:BH144"/>
    <mergeCell ref="I83:J83"/>
    <mergeCell ref="AA205:AA206"/>
    <mergeCell ref="I139:J139"/>
    <mergeCell ref="C104:J104"/>
    <mergeCell ref="A197:J197"/>
    <mergeCell ref="A137:F137"/>
    <mergeCell ref="A138:F138"/>
    <mergeCell ref="K124:M124"/>
    <mergeCell ref="N124:O124"/>
    <mergeCell ref="Q124:R124"/>
    <mergeCell ref="AO251:AP251"/>
    <mergeCell ref="AO280:AP280"/>
    <mergeCell ref="AU280:AV280"/>
    <mergeCell ref="AO253:AP253"/>
    <mergeCell ref="AQ253:AS253"/>
    <mergeCell ref="AW280:AX280"/>
    <mergeCell ref="AO252:AP252"/>
    <mergeCell ref="AQ252:AX252"/>
    <mergeCell ref="AO271:AQ271"/>
    <mergeCell ref="AW261:AX261"/>
    <mergeCell ref="BG124:BH124"/>
    <mergeCell ref="AY125:BA125"/>
    <mergeCell ref="BB125:BC125"/>
    <mergeCell ref="BE125:BF125"/>
    <mergeCell ref="BG125:BH125"/>
    <mergeCell ref="AT253:AX253"/>
    <mergeCell ref="AY140:AZ140"/>
    <mergeCell ref="AY145:BD145"/>
    <mergeCell ref="BE145:BF145"/>
    <mergeCell ref="AY143:BD143"/>
    <mergeCell ref="AU261:AV261"/>
    <mergeCell ref="BE146:BF146"/>
    <mergeCell ref="BC130:BD130"/>
    <mergeCell ref="BG137:BH137"/>
    <mergeCell ref="BE140:BF140"/>
    <mergeCell ref="AY138:BD138"/>
    <mergeCell ref="AY137:BD137"/>
    <mergeCell ref="BG131:BH131"/>
    <mergeCell ref="BE139:BF139"/>
    <mergeCell ref="AY152:AZ152"/>
    <mergeCell ref="BB124:BC124"/>
    <mergeCell ref="W205:Y206"/>
    <mergeCell ref="Q213:R213"/>
    <mergeCell ref="AE148:AN148"/>
    <mergeCell ref="AG156:AI157"/>
    <mergeCell ref="AY139:BD139"/>
    <mergeCell ref="BC140:BD140"/>
    <mergeCell ref="U199:V199"/>
    <mergeCell ref="W199:AD199"/>
    <mergeCell ref="S194:T194"/>
    <mergeCell ref="BG134:BH134"/>
    <mergeCell ref="BE134:BF134"/>
    <mergeCell ref="BG138:BH138"/>
    <mergeCell ref="BG147:BH147"/>
    <mergeCell ref="BG145:BH145"/>
    <mergeCell ref="AY124:BA124"/>
    <mergeCell ref="BG133:BH133"/>
    <mergeCell ref="BC132:BD132"/>
    <mergeCell ref="BE132:BF132"/>
    <mergeCell ref="BG132:BH132"/>
    <mergeCell ref="BG127:BH127"/>
    <mergeCell ref="BC131:BD131"/>
    <mergeCell ref="BE124:BF124"/>
    <mergeCell ref="Q18:R18"/>
    <mergeCell ref="S18:T18"/>
    <mergeCell ref="Q27:R27"/>
    <mergeCell ref="AY122:BA122"/>
    <mergeCell ref="BB122:BC122"/>
    <mergeCell ref="BE131:BF131"/>
    <mergeCell ref="BE123:BF123"/>
    <mergeCell ref="BE143:BF143"/>
    <mergeCell ref="AK18:AL18"/>
    <mergeCell ref="AM18:AN18"/>
    <mergeCell ref="BE130:BF130"/>
    <mergeCell ref="AY131:AZ131"/>
    <mergeCell ref="BB121:BC121"/>
    <mergeCell ref="AY130:AZ130"/>
    <mergeCell ref="BE127:BF127"/>
    <mergeCell ref="BE138:BF138"/>
    <mergeCell ref="BE133:BF133"/>
    <mergeCell ref="K27:M27"/>
    <mergeCell ref="N27:O27"/>
    <mergeCell ref="AY236:BD236"/>
    <mergeCell ref="AY133:AZ133"/>
    <mergeCell ref="BC133:BD133"/>
    <mergeCell ref="AY147:BF147"/>
    <mergeCell ref="AY146:BD146"/>
    <mergeCell ref="BA152:BH152"/>
    <mergeCell ref="AY186:BD186"/>
    <mergeCell ref="AY153:AZ153"/>
    <mergeCell ref="A26:C26"/>
    <mergeCell ref="S124:T124"/>
    <mergeCell ref="K126:M126"/>
    <mergeCell ref="N126:O126"/>
    <mergeCell ref="Q126:R126"/>
    <mergeCell ref="S126:T126"/>
    <mergeCell ref="A27:C27"/>
    <mergeCell ref="D27:E27"/>
    <mergeCell ref="G27:H27"/>
    <mergeCell ref="I27:J27"/>
    <mergeCell ref="S480:T480"/>
    <mergeCell ref="Q420:R420"/>
    <mergeCell ref="S420:T420"/>
    <mergeCell ref="K466:M466"/>
    <mergeCell ref="S264:T264"/>
    <mergeCell ref="Q431:R431"/>
    <mergeCell ref="S431:T431"/>
    <mergeCell ref="Q388:R388"/>
    <mergeCell ref="S388:T388"/>
    <mergeCell ref="Q386:R386"/>
    <mergeCell ref="Q195:R195"/>
    <mergeCell ref="S195:T195"/>
    <mergeCell ref="K195:P195"/>
    <mergeCell ref="K392:R392"/>
    <mergeCell ref="S392:T392"/>
    <mergeCell ref="K174:M174"/>
    <mergeCell ref="N174:O174"/>
    <mergeCell ref="Q174:R174"/>
    <mergeCell ref="S174:T174"/>
    <mergeCell ref="S213:T213"/>
    <mergeCell ref="O213:P213"/>
    <mergeCell ref="K390:P390"/>
    <mergeCell ref="K388:P388"/>
    <mergeCell ref="O473:P473"/>
    <mergeCell ref="Q486:R486"/>
    <mergeCell ref="K215:M215"/>
    <mergeCell ref="O215:P215"/>
    <mergeCell ref="Q215:R215"/>
    <mergeCell ref="Q425:R425"/>
    <mergeCell ref="K431:P431"/>
    <mergeCell ref="S215:T215"/>
    <mergeCell ref="Q264:R264"/>
    <mergeCell ref="K420:M420"/>
    <mergeCell ref="N420:O420"/>
    <mergeCell ref="O264:P264"/>
    <mergeCell ref="S486:T486"/>
    <mergeCell ref="S425:T425"/>
    <mergeCell ref="K426:L426"/>
    <mergeCell ref="Q426:R426"/>
    <mergeCell ref="S426:T426"/>
    <mergeCell ref="K490:R490"/>
    <mergeCell ref="Q473:R473"/>
    <mergeCell ref="S473:T473"/>
    <mergeCell ref="K480:P480"/>
    <mergeCell ref="S466:T466"/>
    <mergeCell ref="K483:L483"/>
    <mergeCell ref="O483:P483"/>
    <mergeCell ref="K486:P486"/>
    <mergeCell ref="K473:L473"/>
    <mergeCell ref="Q480:R480"/>
  </mergeCells>
  <printOptions horizontalCentered="1"/>
  <pageMargins left="0.7086614173228347" right="0.7086614173228347" top="0.7480314960629921" bottom="0.7480314960629921" header="0.31496062992125984" footer="0.31496062992125984"/>
  <pageSetup horizontalDpi="200" verticalDpi="200" orientation="portrait" scale="48" r:id="rId1"/>
  <rowBreaks count="11" manualBreakCount="11">
    <brk id="98" max="255" man="1"/>
    <brk id="196" max="255" man="1"/>
    <brk id="296" max="255" man="1"/>
    <brk id="392" max="255" man="1"/>
    <brk id="490" max="255" man="1"/>
    <brk id="586" max="255" man="1"/>
    <brk id="685" max="255" man="1"/>
    <brk id="781" max="255" man="1"/>
    <brk id="877" max="255" man="1"/>
    <brk id="973" max="255" man="1"/>
    <brk id="1069" max="255" man="1"/>
  </rowBreaks>
  <colBreaks count="5" manualBreakCount="5">
    <brk id="10" max="65535" man="1"/>
    <brk id="20" max="1116" man="1"/>
    <brk id="30" max="1116" man="1"/>
    <brk id="39" max="1116" man="1"/>
    <brk id="50" max="1116" man="1"/>
  </colBreaks>
</worksheet>
</file>

<file path=xl/worksheets/sheet3.xml><?xml version="1.0" encoding="utf-8"?>
<worksheet xmlns="http://schemas.openxmlformats.org/spreadsheetml/2006/main" xmlns:r="http://schemas.openxmlformats.org/officeDocument/2006/relationships">
  <dimension ref="A1:J192"/>
  <sheetViews>
    <sheetView view="pageBreakPreview" zoomScale="87" zoomScaleNormal="53" zoomScaleSheetLayoutView="87" zoomScalePageLayoutView="0" workbookViewId="0" topLeftCell="A1">
      <selection activeCell="E16" sqref="E16:F16"/>
    </sheetView>
  </sheetViews>
  <sheetFormatPr defaultColWidth="11.421875" defaultRowHeight="15"/>
  <cols>
    <col min="2" max="2" width="11.57421875" style="0" customWidth="1"/>
    <col min="3" max="3" width="10.57421875" style="0" customWidth="1"/>
    <col min="4" max="4" width="10.7109375" style="0" customWidth="1"/>
    <col min="5" max="5" width="8.7109375" style="0" customWidth="1"/>
    <col min="6" max="6" width="10.421875" style="0" customWidth="1"/>
    <col min="7" max="7" width="9.00390625" style="0" customWidth="1"/>
    <col min="8" max="8" width="5.140625" style="0" customWidth="1"/>
    <col min="9" max="9" width="5.8515625" style="0" customWidth="1"/>
    <col min="10" max="10" width="7.57421875" style="0" customWidth="1"/>
  </cols>
  <sheetData>
    <row r="1" spans="1:10" ht="20.25">
      <c r="A1" s="710" t="s">
        <v>16</v>
      </c>
      <c r="B1" s="711"/>
      <c r="C1" s="711"/>
      <c r="D1" s="711"/>
      <c r="E1" s="711"/>
      <c r="F1" s="711"/>
      <c r="G1" s="711"/>
      <c r="H1" s="711"/>
      <c r="I1" s="711"/>
      <c r="J1" s="718"/>
    </row>
    <row r="2" spans="1:10" ht="20.25">
      <c r="A2" s="75"/>
      <c r="B2" s="11"/>
      <c r="C2" s="11"/>
      <c r="D2" s="11"/>
      <c r="E2" s="11"/>
      <c r="F2" s="11"/>
      <c r="G2" s="11"/>
      <c r="H2" s="11"/>
      <c r="I2" s="72"/>
      <c r="J2" s="89"/>
    </row>
    <row r="3" spans="1:10" ht="15.75">
      <c r="A3" s="690" t="s">
        <v>4</v>
      </c>
      <c r="B3" s="690"/>
      <c r="C3" s="820" t="s">
        <v>218</v>
      </c>
      <c r="D3" s="820"/>
      <c r="E3" s="820"/>
      <c r="F3" s="820"/>
      <c r="G3" s="820"/>
      <c r="H3" s="820"/>
      <c r="I3" s="820"/>
      <c r="J3" s="820"/>
    </row>
    <row r="4" spans="1:10" ht="15.75">
      <c r="A4" s="690" t="s">
        <v>5</v>
      </c>
      <c r="B4" s="690"/>
      <c r="C4" s="820" t="s">
        <v>219</v>
      </c>
      <c r="D4" s="820"/>
      <c r="E4" s="820"/>
      <c r="F4" s="820"/>
      <c r="G4" s="820"/>
      <c r="H4" s="820"/>
      <c r="I4" s="820"/>
      <c r="J4" s="820"/>
    </row>
    <row r="5" spans="1:10" ht="15.75">
      <c r="A5" s="690" t="s">
        <v>17</v>
      </c>
      <c r="B5" s="690"/>
      <c r="C5" s="820" t="s">
        <v>220</v>
      </c>
      <c r="D5" s="820"/>
      <c r="E5" s="820"/>
      <c r="F5" s="820"/>
      <c r="G5" s="820"/>
      <c r="H5" s="820"/>
      <c r="I5" s="820"/>
      <c r="J5" s="820"/>
    </row>
    <row r="6" spans="1:10" ht="15.75">
      <c r="A6" s="649" t="s">
        <v>18</v>
      </c>
      <c r="B6" s="682"/>
      <c r="C6" s="652" t="s">
        <v>226</v>
      </c>
      <c r="D6" s="683"/>
      <c r="E6" s="683"/>
      <c r="F6" s="683"/>
      <c r="G6" s="683"/>
      <c r="H6" s="683"/>
      <c r="I6" s="683"/>
      <c r="J6" s="847"/>
    </row>
    <row r="7" spans="1:10" ht="15.75">
      <c r="A7" s="690" t="s">
        <v>6</v>
      </c>
      <c r="B7" s="690"/>
      <c r="C7" s="819" t="s">
        <v>272</v>
      </c>
      <c r="D7" s="866"/>
      <c r="E7" s="866"/>
      <c r="F7" s="867" t="s">
        <v>227</v>
      </c>
      <c r="G7" s="867"/>
      <c r="H7" s="867"/>
      <c r="I7" s="867"/>
      <c r="J7" s="867"/>
    </row>
    <row r="8" spans="1:10" ht="15.75">
      <c r="A8" s="151"/>
      <c r="B8" s="152"/>
      <c r="C8" s="152"/>
      <c r="D8" s="152"/>
      <c r="E8" s="152"/>
      <c r="F8" s="152"/>
      <c r="G8" s="152"/>
      <c r="H8" s="153"/>
      <c r="I8" s="154"/>
      <c r="J8" s="155"/>
    </row>
    <row r="9" spans="1:10" ht="15.75">
      <c r="A9" s="156" t="s">
        <v>9</v>
      </c>
      <c r="B9" s="837" t="s">
        <v>8</v>
      </c>
      <c r="C9" s="820" t="s">
        <v>300</v>
      </c>
      <c r="D9" s="820"/>
      <c r="E9" s="820"/>
      <c r="F9" s="837" t="s">
        <v>10</v>
      </c>
      <c r="G9" s="837" t="s">
        <v>157</v>
      </c>
      <c r="H9" s="860" t="s">
        <v>24</v>
      </c>
      <c r="I9" s="861"/>
      <c r="J9" s="862"/>
    </row>
    <row r="10" spans="1:10" ht="15.75">
      <c r="A10" s="157"/>
      <c r="B10" s="859"/>
      <c r="C10" s="820"/>
      <c r="D10" s="820"/>
      <c r="E10" s="820"/>
      <c r="F10" s="859"/>
      <c r="G10" s="859"/>
      <c r="H10" s="148"/>
      <c r="I10" s="158" t="s">
        <v>25</v>
      </c>
      <c r="J10" s="159"/>
    </row>
    <row r="11" spans="1:10" ht="15.75">
      <c r="A11" s="156" t="s">
        <v>9</v>
      </c>
      <c r="B11" s="837" t="s">
        <v>7</v>
      </c>
      <c r="C11" s="768" t="s">
        <v>301</v>
      </c>
      <c r="D11" s="769"/>
      <c r="E11" s="770"/>
      <c r="F11" s="652" t="s">
        <v>23</v>
      </c>
      <c r="G11" s="847"/>
      <c r="H11" s="860"/>
      <c r="I11" s="861"/>
      <c r="J11" s="862"/>
    </row>
    <row r="12" spans="1:10" ht="15.75">
      <c r="A12" s="160"/>
      <c r="B12" s="859"/>
      <c r="C12" s="771"/>
      <c r="D12" s="772"/>
      <c r="E12" s="773"/>
      <c r="F12" s="863"/>
      <c r="G12" s="864"/>
      <c r="H12" s="864"/>
      <c r="I12" s="864"/>
      <c r="J12" s="865"/>
    </row>
    <row r="13" spans="1:10" ht="9" customHeight="1">
      <c r="A13" s="151"/>
      <c r="B13" s="153"/>
      <c r="C13" s="153"/>
      <c r="D13" s="153"/>
      <c r="E13" s="153"/>
      <c r="F13" s="153"/>
      <c r="G13" s="153"/>
      <c r="H13" s="153"/>
      <c r="I13" s="154"/>
      <c r="J13" s="155"/>
    </row>
    <row r="14" spans="1:10" ht="18">
      <c r="A14" s="737" t="s">
        <v>28</v>
      </c>
      <c r="B14" s="738"/>
      <c r="C14" s="153"/>
      <c r="D14" s="153"/>
      <c r="E14" s="153"/>
      <c r="F14" s="153"/>
      <c r="G14" s="153"/>
      <c r="H14" s="153"/>
      <c r="I14" s="154"/>
      <c r="J14" s="155"/>
    </row>
    <row r="15" spans="1:10" ht="15.75">
      <c r="A15" s="858" t="s">
        <v>26</v>
      </c>
      <c r="B15" s="858"/>
      <c r="C15" s="858"/>
      <c r="D15" s="161" t="s">
        <v>29</v>
      </c>
      <c r="E15" s="834" t="s">
        <v>14</v>
      </c>
      <c r="F15" s="853"/>
      <c r="G15" s="834" t="s">
        <v>12</v>
      </c>
      <c r="H15" s="853"/>
      <c r="I15" s="850" t="s">
        <v>11</v>
      </c>
      <c r="J15" s="852"/>
    </row>
    <row r="16" spans="1:10" ht="15.75">
      <c r="A16" s="695" t="s">
        <v>82</v>
      </c>
      <c r="B16" s="799"/>
      <c r="C16" s="800"/>
      <c r="D16" s="149" t="s">
        <v>43</v>
      </c>
      <c r="E16" s="807"/>
      <c r="F16" s="808"/>
      <c r="G16" s="807"/>
      <c r="H16" s="808"/>
      <c r="I16" s="809">
        <f>I33*0.05</f>
        <v>1532.5</v>
      </c>
      <c r="J16" s="810"/>
    </row>
    <row r="17" spans="1:10" ht="15.75">
      <c r="A17" s="94"/>
      <c r="B17" s="18"/>
      <c r="C17" s="18"/>
      <c r="D17" s="18"/>
      <c r="E17" s="18"/>
      <c r="F17" s="18"/>
      <c r="G17" s="820" t="s">
        <v>13</v>
      </c>
      <c r="H17" s="820"/>
      <c r="I17" s="856">
        <f>SUM(I16:J16)</f>
        <v>1532.5</v>
      </c>
      <c r="J17" s="857"/>
    </row>
    <row r="18" spans="1:10" ht="18">
      <c r="A18" s="81" t="s">
        <v>30</v>
      </c>
      <c r="B18" s="18"/>
      <c r="C18" s="18"/>
      <c r="D18" s="18"/>
      <c r="E18" s="18"/>
      <c r="F18" s="18"/>
      <c r="G18" s="18"/>
      <c r="H18" s="18"/>
      <c r="I18" s="18"/>
      <c r="J18" s="60"/>
    </row>
    <row r="19" spans="1:10" ht="15.75">
      <c r="A19" s="850" t="s">
        <v>26</v>
      </c>
      <c r="B19" s="851"/>
      <c r="C19" s="852"/>
      <c r="D19" s="834" t="s">
        <v>2</v>
      </c>
      <c r="E19" s="853"/>
      <c r="F19" s="162" t="s">
        <v>0</v>
      </c>
      <c r="G19" s="834" t="s">
        <v>15</v>
      </c>
      <c r="H19" s="853"/>
      <c r="I19" s="850" t="s">
        <v>11</v>
      </c>
      <c r="J19" s="852"/>
    </row>
    <row r="20" spans="1:10" ht="15.75">
      <c r="A20" s="652" t="s">
        <v>302</v>
      </c>
      <c r="B20" s="683"/>
      <c r="C20" s="847"/>
      <c r="D20" s="652" t="s">
        <v>157</v>
      </c>
      <c r="E20" s="847"/>
      <c r="F20" s="144">
        <v>0.97</v>
      </c>
      <c r="G20" s="652">
        <f>'[1]$MATERIALES'!C5</f>
        <v>50000</v>
      </c>
      <c r="H20" s="847"/>
      <c r="I20" s="856">
        <f>G20*F20</f>
        <v>48500</v>
      </c>
      <c r="J20" s="857"/>
    </row>
    <row r="21" spans="1:10" ht="15.75">
      <c r="A21" s="652" t="s">
        <v>156</v>
      </c>
      <c r="B21" s="683"/>
      <c r="C21" s="847"/>
      <c r="D21" s="652" t="s">
        <v>158</v>
      </c>
      <c r="E21" s="847"/>
      <c r="F21" s="144">
        <v>250</v>
      </c>
      <c r="G21" s="652">
        <v>20</v>
      </c>
      <c r="H21" s="847"/>
      <c r="I21" s="856">
        <f>G21*F21</f>
        <v>5000</v>
      </c>
      <c r="J21" s="857"/>
    </row>
    <row r="22" spans="1:10" ht="15.75">
      <c r="A22" s="652" t="s">
        <v>303</v>
      </c>
      <c r="B22" s="683"/>
      <c r="C22" s="847"/>
      <c r="D22" s="652" t="s">
        <v>304</v>
      </c>
      <c r="E22" s="847"/>
      <c r="F22" s="144">
        <v>12.5</v>
      </c>
      <c r="G22" s="652">
        <f>'[1]$MATERIALES'!C7</f>
        <v>19367</v>
      </c>
      <c r="H22" s="847"/>
      <c r="I22" s="856">
        <f>G22*F22</f>
        <v>242087.5</v>
      </c>
      <c r="J22" s="857"/>
    </row>
    <row r="23" spans="1:10" ht="15.75">
      <c r="A23" s="652"/>
      <c r="B23" s="683"/>
      <c r="C23" s="847"/>
      <c r="D23" s="652"/>
      <c r="E23" s="847"/>
      <c r="F23" s="144"/>
      <c r="G23" s="652"/>
      <c r="H23" s="847"/>
      <c r="I23" s="856"/>
      <c r="J23" s="857"/>
    </row>
    <row r="24" spans="1:10" ht="15" customHeight="1">
      <c r="A24" s="94"/>
      <c r="B24" s="18"/>
      <c r="C24" s="18"/>
      <c r="D24" s="18"/>
      <c r="E24" s="18"/>
      <c r="F24" s="18"/>
      <c r="G24" s="652" t="s">
        <v>13</v>
      </c>
      <c r="H24" s="847"/>
      <c r="I24" s="856">
        <f>SUM(I20:J23)</f>
        <v>295587.5</v>
      </c>
      <c r="J24" s="857"/>
    </row>
    <row r="25" spans="1:10" ht="15" customHeight="1">
      <c r="A25" s="81" t="s">
        <v>31</v>
      </c>
      <c r="B25" s="82"/>
      <c r="C25" s="153"/>
      <c r="D25" s="153"/>
      <c r="E25" s="153"/>
      <c r="F25" s="153"/>
      <c r="G25" s="163"/>
      <c r="H25" s="163"/>
      <c r="I25" s="164"/>
      <c r="J25" s="165"/>
    </row>
    <row r="26" spans="1:10" ht="15" customHeight="1">
      <c r="A26" s="858" t="s">
        <v>27</v>
      </c>
      <c r="B26" s="858"/>
      <c r="C26" s="161" t="s">
        <v>32</v>
      </c>
      <c r="D26" s="161" t="s">
        <v>33</v>
      </c>
      <c r="E26" s="858" t="s">
        <v>34</v>
      </c>
      <c r="F26" s="858"/>
      <c r="G26" s="858" t="s">
        <v>35</v>
      </c>
      <c r="H26" s="858"/>
      <c r="I26" s="854" t="s">
        <v>11</v>
      </c>
      <c r="J26" s="855"/>
    </row>
    <row r="27" spans="1:10" ht="15" customHeight="1">
      <c r="A27" s="820"/>
      <c r="B27" s="820"/>
      <c r="C27" s="156"/>
      <c r="D27" s="156"/>
      <c r="E27" s="820"/>
      <c r="F27" s="820"/>
      <c r="G27" s="820"/>
      <c r="H27" s="820"/>
      <c r="I27" s="838"/>
      <c r="J27" s="838"/>
    </row>
    <row r="28" spans="1:10" ht="15" customHeight="1">
      <c r="A28" s="820"/>
      <c r="B28" s="820"/>
      <c r="C28" s="156"/>
      <c r="D28" s="156"/>
      <c r="E28" s="820"/>
      <c r="F28" s="820"/>
      <c r="G28" s="820"/>
      <c r="H28" s="820"/>
      <c r="I28" s="838"/>
      <c r="J28" s="838"/>
    </row>
    <row r="29" spans="1:10" ht="15" customHeight="1">
      <c r="A29" s="820"/>
      <c r="B29" s="820"/>
      <c r="C29" s="156"/>
      <c r="D29" s="156"/>
      <c r="E29" s="820"/>
      <c r="F29" s="820"/>
      <c r="G29" s="820"/>
      <c r="H29" s="820"/>
      <c r="I29" s="838"/>
      <c r="J29" s="838"/>
    </row>
    <row r="30" spans="1:10" ht="15" customHeight="1">
      <c r="A30" s="166"/>
      <c r="B30" s="163"/>
      <c r="C30" s="153"/>
      <c r="D30" s="153"/>
      <c r="E30" s="163"/>
      <c r="F30" s="163"/>
      <c r="G30" s="820" t="s">
        <v>13</v>
      </c>
      <c r="H30" s="820"/>
      <c r="I30" s="838">
        <f>SUM(I27:J29)</f>
        <v>0</v>
      </c>
      <c r="J30" s="838"/>
    </row>
    <row r="31" spans="1:10" ht="15" customHeight="1">
      <c r="A31" s="81" t="s">
        <v>36</v>
      </c>
      <c r="B31" s="153"/>
      <c r="C31" s="153"/>
      <c r="D31" s="153"/>
      <c r="E31" s="153"/>
      <c r="F31" s="153"/>
      <c r="G31" s="153"/>
      <c r="H31" s="153"/>
      <c r="I31" s="154"/>
      <c r="J31" s="155"/>
    </row>
    <row r="32" spans="1:10" ht="15" customHeight="1">
      <c r="A32" s="850" t="s">
        <v>37</v>
      </c>
      <c r="B32" s="851"/>
      <c r="C32" s="851"/>
      <c r="D32" s="851"/>
      <c r="E32" s="851"/>
      <c r="F32" s="852"/>
      <c r="G32" s="834" t="s">
        <v>44</v>
      </c>
      <c r="H32" s="853"/>
      <c r="I32" s="854" t="s">
        <v>11</v>
      </c>
      <c r="J32" s="855"/>
    </row>
    <row r="33" spans="1:10" ht="15" customHeight="1">
      <c r="A33" s="652" t="s">
        <v>317</v>
      </c>
      <c r="B33" s="683"/>
      <c r="C33" s="683"/>
      <c r="D33" s="683"/>
      <c r="E33" s="683"/>
      <c r="F33" s="847"/>
      <c r="G33" s="820">
        <v>6</v>
      </c>
      <c r="H33" s="820"/>
      <c r="I33" s="838">
        <v>30650</v>
      </c>
      <c r="J33" s="838"/>
    </row>
    <row r="34" spans="1:10" ht="15" customHeight="1">
      <c r="A34" s="652"/>
      <c r="B34" s="683"/>
      <c r="C34" s="683"/>
      <c r="D34" s="683"/>
      <c r="E34" s="683"/>
      <c r="F34" s="847"/>
      <c r="G34" s="820"/>
      <c r="H34" s="820"/>
      <c r="I34" s="838"/>
      <c r="J34" s="838"/>
    </row>
    <row r="35" spans="1:10" ht="15" customHeight="1">
      <c r="A35" s="848"/>
      <c r="B35" s="849"/>
      <c r="C35" s="153"/>
      <c r="D35" s="153"/>
      <c r="E35" s="849"/>
      <c r="F35" s="849"/>
      <c r="G35" s="820" t="s">
        <v>13</v>
      </c>
      <c r="H35" s="820"/>
      <c r="I35" s="838">
        <f>SUM(I33:J34)</f>
        <v>30650</v>
      </c>
      <c r="J35" s="838"/>
    </row>
    <row r="36" spans="1:10" ht="15" customHeight="1">
      <c r="A36" s="94"/>
      <c r="B36" s="18"/>
      <c r="C36" s="18"/>
      <c r="D36" s="18"/>
      <c r="E36" s="18"/>
      <c r="F36" s="18"/>
      <c r="G36" s="163"/>
      <c r="H36" s="163"/>
      <c r="I36" s="164"/>
      <c r="J36" s="165"/>
    </row>
    <row r="37" spans="1:10" ht="15.75">
      <c r="A37" s="820" t="s">
        <v>150</v>
      </c>
      <c r="B37" s="820"/>
      <c r="C37" s="820"/>
      <c r="D37" s="820"/>
      <c r="E37" s="820"/>
      <c r="F37" s="820"/>
      <c r="G37" s="820"/>
      <c r="H37" s="820"/>
      <c r="I37" s="838">
        <f>I35+I30+I24+I17</f>
        <v>327770</v>
      </c>
      <c r="J37" s="838"/>
    </row>
    <row r="38" spans="1:10" ht="20.25">
      <c r="A38" s="710" t="s">
        <v>16</v>
      </c>
      <c r="B38" s="711"/>
      <c r="C38" s="711"/>
      <c r="D38" s="711"/>
      <c r="E38" s="711"/>
      <c r="F38" s="711"/>
      <c r="G38" s="711"/>
      <c r="H38" s="711"/>
      <c r="I38" s="711"/>
      <c r="J38" s="718"/>
    </row>
    <row r="39" spans="1:10" ht="20.25">
      <c r="A39" s="75"/>
      <c r="B39" s="11"/>
      <c r="C39" s="11"/>
      <c r="D39" s="11"/>
      <c r="E39" s="11"/>
      <c r="F39" s="11"/>
      <c r="G39" s="11"/>
      <c r="H39" s="11"/>
      <c r="I39" s="72"/>
      <c r="J39" s="89"/>
    </row>
    <row r="40" spans="1:10" ht="15.75">
      <c r="A40" s="690" t="s">
        <v>4</v>
      </c>
      <c r="B40" s="690"/>
      <c r="C40" s="820" t="s">
        <v>218</v>
      </c>
      <c r="D40" s="820"/>
      <c r="E40" s="820"/>
      <c r="F40" s="820"/>
      <c r="G40" s="820"/>
      <c r="H40" s="820"/>
      <c r="I40" s="820"/>
      <c r="J40" s="820"/>
    </row>
    <row r="41" spans="1:10" ht="15.75">
      <c r="A41" s="690" t="s">
        <v>5</v>
      </c>
      <c r="B41" s="690"/>
      <c r="C41" s="820" t="s">
        <v>219</v>
      </c>
      <c r="D41" s="820"/>
      <c r="E41" s="820"/>
      <c r="F41" s="820"/>
      <c r="G41" s="820"/>
      <c r="H41" s="820"/>
      <c r="I41" s="820"/>
      <c r="J41" s="820"/>
    </row>
    <row r="42" spans="1:10" ht="15.75">
      <c r="A42" s="690" t="s">
        <v>17</v>
      </c>
      <c r="B42" s="690"/>
      <c r="C42" s="820" t="s">
        <v>220</v>
      </c>
      <c r="D42" s="820"/>
      <c r="E42" s="820"/>
      <c r="F42" s="820"/>
      <c r="G42" s="820"/>
      <c r="H42" s="820"/>
      <c r="I42" s="820"/>
      <c r="J42" s="820"/>
    </row>
    <row r="43" spans="1:10" ht="15.75">
      <c r="A43" s="649" t="s">
        <v>18</v>
      </c>
      <c r="B43" s="682"/>
      <c r="C43" s="652" t="s">
        <v>226</v>
      </c>
      <c r="D43" s="683"/>
      <c r="E43" s="683"/>
      <c r="F43" s="683"/>
      <c r="G43" s="683"/>
      <c r="H43" s="683"/>
      <c r="I43" s="683"/>
      <c r="J43" s="847"/>
    </row>
    <row r="44" spans="1:10" ht="15.75">
      <c r="A44" s="690" t="s">
        <v>6</v>
      </c>
      <c r="B44" s="690"/>
      <c r="C44" s="819" t="s">
        <v>272</v>
      </c>
      <c r="D44" s="866"/>
      <c r="E44" s="866"/>
      <c r="F44" s="867" t="s">
        <v>227</v>
      </c>
      <c r="G44" s="867"/>
      <c r="H44" s="867"/>
      <c r="I44" s="867"/>
      <c r="J44" s="867"/>
    </row>
    <row r="45" spans="1:10" ht="15.75">
      <c r="A45" s="151"/>
      <c r="B45" s="152"/>
      <c r="C45" s="152"/>
      <c r="D45" s="152"/>
      <c r="E45" s="152"/>
      <c r="F45" s="152"/>
      <c r="G45" s="152"/>
      <c r="H45" s="153"/>
      <c r="I45" s="154"/>
      <c r="J45" s="155"/>
    </row>
    <row r="46" spans="1:10" ht="15.75">
      <c r="A46" s="156" t="s">
        <v>9</v>
      </c>
      <c r="B46" s="837" t="s">
        <v>8</v>
      </c>
      <c r="C46" s="820" t="s">
        <v>300</v>
      </c>
      <c r="D46" s="820"/>
      <c r="E46" s="820"/>
      <c r="F46" s="837" t="s">
        <v>10</v>
      </c>
      <c r="G46" s="837" t="s">
        <v>157</v>
      </c>
      <c r="H46" s="860" t="s">
        <v>24</v>
      </c>
      <c r="I46" s="861"/>
      <c r="J46" s="862"/>
    </row>
    <row r="47" spans="1:10" ht="15.75">
      <c r="A47" s="157"/>
      <c r="B47" s="859"/>
      <c r="C47" s="820"/>
      <c r="D47" s="820"/>
      <c r="E47" s="820"/>
      <c r="F47" s="859"/>
      <c r="G47" s="859"/>
      <c r="H47" s="148"/>
      <c r="I47" s="158" t="s">
        <v>25</v>
      </c>
      <c r="J47" s="159"/>
    </row>
    <row r="48" spans="1:10" ht="15.75">
      <c r="A48" s="156" t="s">
        <v>9</v>
      </c>
      <c r="B48" s="837" t="s">
        <v>7</v>
      </c>
      <c r="C48" s="768" t="s">
        <v>318</v>
      </c>
      <c r="D48" s="769"/>
      <c r="E48" s="770"/>
      <c r="F48" s="652" t="s">
        <v>23</v>
      </c>
      <c r="G48" s="847"/>
      <c r="H48" s="860"/>
      <c r="I48" s="861"/>
      <c r="J48" s="862"/>
    </row>
    <row r="49" spans="1:10" ht="15.75">
      <c r="A49" s="160"/>
      <c r="B49" s="859"/>
      <c r="C49" s="771"/>
      <c r="D49" s="772"/>
      <c r="E49" s="773"/>
      <c r="F49" s="863"/>
      <c r="G49" s="864"/>
      <c r="H49" s="864"/>
      <c r="I49" s="864"/>
      <c r="J49" s="865"/>
    </row>
    <row r="50" spans="1:10" ht="15.75">
      <c r="A50" s="151"/>
      <c r="B50" s="153"/>
      <c r="C50" s="153"/>
      <c r="D50" s="153"/>
      <c r="E50" s="153"/>
      <c r="F50" s="153"/>
      <c r="G50" s="153"/>
      <c r="H50" s="153"/>
      <c r="I50" s="154"/>
      <c r="J50" s="155"/>
    </row>
    <row r="51" spans="1:10" ht="18">
      <c r="A51" s="737" t="s">
        <v>28</v>
      </c>
      <c r="B51" s="738"/>
      <c r="C51" s="153"/>
      <c r="D51" s="153"/>
      <c r="E51" s="153"/>
      <c r="F51" s="153"/>
      <c r="G51" s="153"/>
      <c r="H51" s="153"/>
      <c r="I51" s="154"/>
      <c r="J51" s="155"/>
    </row>
    <row r="52" spans="1:10" ht="15.75">
      <c r="A52" s="858" t="s">
        <v>26</v>
      </c>
      <c r="B52" s="858"/>
      <c r="C52" s="858"/>
      <c r="D52" s="161" t="s">
        <v>29</v>
      </c>
      <c r="E52" s="834" t="s">
        <v>14</v>
      </c>
      <c r="F52" s="853"/>
      <c r="G52" s="834" t="s">
        <v>12</v>
      </c>
      <c r="H52" s="853"/>
      <c r="I52" s="850" t="s">
        <v>11</v>
      </c>
      <c r="J52" s="852"/>
    </row>
    <row r="53" spans="1:10" ht="15.75">
      <c r="A53" s="695" t="s">
        <v>82</v>
      </c>
      <c r="B53" s="799"/>
      <c r="C53" s="800"/>
      <c r="D53" s="149" t="s">
        <v>43</v>
      </c>
      <c r="E53" s="807"/>
      <c r="F53" s="808"/>
      <c r="G53" s="807"/>
      <c r="H53" s="808"/>
      <c r="I53" s="809">
        <f>I70*0.05</f>
        <v>1532.5</v>
      </c>
      <c r="J53" s="810"/>
    </row>
    <row r="54" spans="1:10" ht="15.75">
      <c r="A54" s="94"/>
      <c r="B54" s="18"/>
      <c r="C54" s="18"/>
      <c r="D54" s="18"/>
      <c r="E54" s="18"/>
      <c r="F54" s="18"/>
      <c r="G54" s="820" t="s">
        <v>13</v>
      </c>
      <c r="H54" s="820"/>
      <c r="I54" s="856">
        <f>SUM(I53:J53)</f>
        <v>1532.5</v>
      </c>
      <c r="J54" s="857"/>
    </row>
    <row r="55" spans="1:10" ht="18">
      <c r="A55" s="81" t="s">
        <v>30</v>
      </c>
      <c r="B55" s="18"/>
      <c r="C55" s="18"/>
      <c r="D55" s="18"/>
      <c r="E55" s="18"/>
      <c r="F55" s="18"/>
      <c r="G55" s="18"/>
      <c r="H55" s="18"/>
      <c r="I55" s="18"/>
      <c r="J55" s="60"/>
    </row>
    <row r="56" spans="1:10" ht="15.75">
      <c r="A56" s="850" t="s">
        <v>26</v>
      </c>
      <c r="B56" s="851"/>
      <c r="C56" s="852"/>
      <c r="D56" s="834" t="s">
        <v>2</v>
      </c>
      <c r="E56" s="853"/>
      <c r="F56" s="162" t="s">
        <v>0</v>
      </c>
      <c r="G56" s="834" t="s">
        <v>15</v>
      </c>
      <c r="H56" s="853"/>
      <c r="I56" s="850" t="s">
        <v>11</v>
      </c>
      <c r="J56" s="852"/>
    </row>
    <row r="57" spans="1:10" ht="15.75">
      <c r="A57" s="652" t="s">
        <v>302</v>
      </c>
      <c r="B57" s="683"/>
      <c r="C57" s="847"/>
      <c r="D57" s="652" t="s">
        <v>157</v>
      </c>
      <c r="E57" s="847"/>
      <c r="F57" s="144">
        <v>1.09</v>
      </c>
      <c r="G57" s="652">
        <f>'[1]$MATERIALES'!$C5</f>
        <v>50000</v>
      </c>
      <c r="H57" s="847"/>
      <c r="I57" s="856">
        <f>G57*F57</f>
        <v>54500.00000000001</v>
      </c>
      <c r="J57" s="857"/>
    </row>
    <row r="58" spans="1:10" ht="15.75">
      <c r="A58" s="652" t="s">
        <v>156</v>
      </c>
      <c r="B58" s="683"/>
      <c r="C58" s="847"/>
      <c r="D58" s="652" t="s">
        <v>158</v>
      </c>
      <c r="E58" s="847"/>
      <c r="F58" s="144">
        <v>220</v>
      </c>
      <c r="G58" s="652">
        <f>'[1]$MATERIALES'!$C14</f>
        <v>20</v>
      </c>
      <c r="H58" s="847"/>
      <c r="I58" s="856">
        <f>G58*F58</f>
        <v>4400</v>
      </c>
      <c r="J58" s="857"/>
    </row>
    <row r="59" spans="1:10" ht="15.75">
      <c r="A59" s="652" t="s">
        <v>303</v>
      </c>
      <c r="B59" s="683"/>
      <c r="C59" s="847"/>
      <c r="D59" s="652" t="s">
        <v>304</v>
      </c>
      <c r="E59" s="847"/>
      <c r="F59" s="144">
        <v>9</v>
      </c>
      <c r="G59" s="652">
        <f>'[1]$MATERIALES'!$C7</f>
        <v>19367</v>
      </c>
      <c r="H59" s="847"/>
      <c r="I59" s="856">
        <f>G59*F59</f>
        <v>174303</v>
      </c>
      <c r="J59" s="857"/>
    </row>
    <row r="60" spans="1:10" ht="15.75">
      <c r="A60" s="652"/>
      <c r="B60" s="683"/>
      <c r="C60" s="847"/>
      <c r="D60" s="652"/>
      <c r="E60" s="847"/>
      <c r="F60" s="144"/>
      <c r="G60" s="652"/>
      <c r="H60" s="847"/>
      <c r="I60" s="856"/>
      <c r="J60" s="857"/>
    </row>
    <row r="61" spans="1:10" ht="15.75">
      <c r="A61" s="94"/>
      <c r="B61" s="18"/>
      <c r="C61" s="18"/>
      <c r="D61" s="18"/>
      <c r="E61" s="18"/>
      <c r="F61" s="18"/>
      <c r="G61" s="652" t="s">
        <v>13</v>
      </c>
      <c r="H61" s="847"/>
      <c r="I61" s="856">
        <f>SUM(I57:J60)</f>
        <v>233203</v>
      </c>
      <c r="J61" s="857"/>
    </row>
    <row r="62" spans="1:10" ht="18">
      <c r="A62" s="81" t="s">
        <v>31</v>
      </c>
      <c r="B62" s="82"/>
      <c r="C62" s="153"/>
      <c r="D62" s="153"/>
      <c r="E62" s="153"/>
      <c r="F62" s="153"/>
      <c r="G62" s="163"/>
      <c r="H62" s="163"/>
      <c r="I62" s="164"/>
      <c r="J62" s="165"/>
    </row>
    <row r="63" spans="1:10" ht="15.75">
      <c r="A63" s="858" t="s">
        <v>27</v>
      </c>
      <c r="B63" s="858"/>
      <c r="C63" s="161" t="s">
        <v>32</v>
      </c>
      <c r="D63" s="161" t="s">
        <v>33</v>
      </c>
      <c r="E63" s="858" t="s">
        <v>34</v>
      </c>
      <c r="F63" s="858"/>
      <c r="G63" s="858" t="s">
        <v>35</v>
      </c>
      <c r="H63" s="858"/>
      <c r="I63" s="854" t="s">
        <v>11</v>
      </c>
      <c r="J63" s="855"/>
    </row>
    <row r="64" spans="1:10" ht="15.75">
      <c r="A64" s="820"/>
      <c r="B64" s="820"/>
      <c r="C64" s="156"/>
      <c r="D64" s="156"/>
      <c r="E64" s="820"/>
      <c r="F64" s="820"/>
      <c r="G64" s="820"/>
      <c r="H64" s="820"/>
      <c r="I64" s="838"/>
      <c r="J64" s="838"/>
    </row>
    <row r="65" spans="1:10" ht="15.75">
      <c r="A65" s="820"/>
      <c r="B65" s="820"/>
      <c r="C65" s="156"/>
      <c r="D65" s="156"/>
      <c r="E65" s="820"/>
      <c r="F65" s="820"/>
      <c r="G65" s="820"/>
      <c r="H65" s="820"/>
      <c r="I65" s="838"/>
      <c r="J65" s="838"/>
    </row>
    <row r="66" spans="1:10" ht="15.75">
      <c r="A66" s="820"/>
      <c r="B66" s="820"/>
      <c r="C66" s="156"/>
      <c r="D66" s="156"/>
      <c r="E66" s="820"/>
      <c r="F66" s="820"/>
      <c r="G66" s="820"/>
      <c r="H66" s="820"/>
      <c r="I66" s="838"/>
      <c r="J66" s="838"/>
    </row>
    <row r="67" spans="1:10" ht="15.75">
      <c r="A67" s="166"/>
      <c r="B67" s="163"/>
      <c r="C67" s="153"/>
      <c r="D67" s="153"/>
      <c r="E67" s="163"/>
      <c r="F67" s="163"/>
      <c r="G67" s="820" t="s">
        <v>13</v>
      </c>
      <c r="H67" s="820"/>
      <c r="I67" s="838">
        <f>SUM(I64:J66)</f>
        <v>0</v>
      </c>
      <c r="J67" s="838"/>
    </row>
    <row r="68" spans="1:10" ht="18">
      <c r="A68" s="81" t="s">
        <v>36</v>
      </c>
      <c r="B68" s="153"/>
      <c r="C68" s="153"/>
      <c r="D68" s="153"/>
      <c r="E68" s="153"/>
      <c r="F68" s="153"/>
      <c r="G68" s="153"/>
      <c r="H68" s="153"/>
      <c r="I68" s="154"/>
      <c r="J68" s="155"/>
    </row>
    <row r="69" spans="1:10" ht="15.75">
      <c r="A69" s="850" t="s">
        <v>37</v>
      </c>
      <c r="B69" s="851"/>
      <c r="C69" s="851"/>
      <c r="D69" s="851"/>
      <c r="E69" s="851"/>
      <c r="F69" s="852"/>
      <c r="G69" s="834" t="s">
        <v>44</v>
      </c>
      <c r="H69" s="853"/>
      <c r="I69" s="854" t="s">
        <v>11</v>
      </c>
      <c r="J69" s="855"/>
    </row>
    <row r="70" spans="1:10" ht="15.75">
      <c r="A70" s="652" t="s">
        <v>317</v>
      </c>
      <c r="B70" s="683"/>
      <c r="C70" s="683"/>
      <c r="D70" s="683"/>
      <c r="E70" s="683"/>
      <c r="F70" s="847"/>
      <c r="G70" s="820">
        <v>6</v>
      </c>
      <c r="H70" s="820"/>
      <c r="I70" s="838">
        <v>30650</v>
      </c>
      <c r="J70" s="838"/>
    </row>
    <row r="71" spans="1:10" ht="15.75">
      <c r="A71" s="652"/>
      <c r="B71" s="683"/>
      <c r="C71" s="683"/>
      <c r="D71" s="683"/>
      <c r="E71" s="683"/>
      <c r="F71" s="847"/>
      <c r="G71" s="820"/>
      <c r="H71" s="820"/>
      <c r="I71" s="838"/>
      <c r="J71" s="838"/>
    </row>
    <row r="72" spans="1:10" ht="15.75">
      <c r="A72" s="848"/>
      <c r="B72" s="849"/>
      <c r="C72" s="153"/>
      <c r="D72" s="153"/>
      <c r="E72" s="849"/>
      <c r="F72" s="849"/>
      <c r="G72" s="820" t="s">
        <v>13</v>
      </c>
      <c r="H72" s="820"/>
      <c r="I72" s="838">
        <f>SUM(I70:J71)</f>
        <v>30650</v>
      </c>
      <c r="J72" s="838"/>
    </row>
    <row r="73" spans="1:10" ht="15.75">
      <c r="A73" s="94"/>
      <c r="B73" s="18"/>
      <c r="C73" s="18"/>
      <c r="D73" s="18"/>
      <c r="E73" s="18"/>
      <c r="F73" s="18"/>
      <c r="G73" s="163"/>
      <c r="H73" s="163"/>
      <c r="I73" s="164"/>
      <c r="J73" s="165"/>
    </row>
    <row r="74" spans="1:10" ht="15.75">
      <c r="A74" s="820" t="s">
        <v>150</v>
      </c>
      <c r="B74" s="820"/>
      <c r="C74" s="820"/>
      <c r="D74" s="820"/>
      <c r="E74" s="820"/>
      <c r="F74" s="820"/>
      <c r="G74" s="820"/>
      <c r="H74" s="820"/>
      <c r="I74" s="838">
        <f>ROUND(I54+I61+I67+I72,0)</f>
        <v>265386</v>
      </c>
      <c r="J74" s="838"/>
    </row>
    <row r="75" spans="1:10" ht="20.25">
      <c r="A75" s="710" t="s">
        <v>16</v>
      </c>
      <c r="B75" s="711"/>
      <c r="C75" s="711"/>
      <c r="D75" s="711"/>
      <c r="E75" s="711"/>
      <c r="F75" s="711"/>
      <c r="G75" s="711"/>
      <c r="H75" s="711"/>
      <c r="I75" s="711"/>
      <c r="J75" s="718"/>
    </row>
    <row r="76" spans="1:10" ht="20.25">
      <c r="A76" s="75"/>
      <c r="B76" s="11"/>
      <c r="C76" s="11"/>
      <c r="D76" s="11"/>
      <c r="E76" s="11"/>
      <c r="F76" s="11"/>
      <c r="G76" s="11"/>
      <c r="H76" s="11"/>
      <c r="I76" s="72"/>
      <c r="J76" s="89"/>
    </row>
    <row r="77" spans="1:10" ht="15.75">
      <c r="A77" s="690" t="s">
        <v>4</v>
      </c>
      <c r="B77" s="690"/>
      <c r="C77" s="820" t="s">
        <v>218</v>
      </c>
      <c r="D77" s="820"/>
      <c r="E77" s="820"/>
      <c r="F77" s="820"/>
      <c r="G77" s="820"/>
      <c r="H77" s="820"/>
      <c r="I77" s="820"/>
      <c r="J77" s="820"/>
    </row>
    <row r="78" spans="1:10" ht="15.75">
      <c r="A78" s="690" t="s">
        <v>5</v>
      </c>
      <c r="B78" s="690"/>
      <c r="C78" s="820" t="s">
        <v>219</v>
      </c>
      <c r="D78" s="820"/>
      <c r="E78" s="820"/>
      <c r="F78" s="820"/>
      <c r="G78" s="820"/>
      <c r="H78" s="820"/>
      <c r="I78" s="820"/>
      <c r="J78" s="820"/>
    </row>
    <row r="79" spans="1:10" ht="15.75">
      <c r="A79" s="690" t="s">
        <v>17</v>
      </c>
      <c r="B79" s="690"/>
      <c r="C79" s="820" t="s">
        <v>220</v>
      </c>
      <c r="D79" s="820"/>
      <c r="E79" s="820"/>
      <c r="F79" s="820"/>
      <c r="G79" s="820"/>
      <c r="H79" s="820"/>
      <c r="I79" s="820"/>
      <c r="J79" s="820"/>
    </row>
    <row r="80" spans="1:10" ht="15.75">
      <c r="A80" s="649" t="s">
        <v>18</v>
      </c>
      <c r="B80" s="682"/>
      <c r="C80" s="652" t="s">
        <v>226</v>
      </c>
      <c r="D80" s="683"/>
      <c r="E80" s="683"/>
      <c r="F80" s="683"/>
      <c r="G80" s="683"/>
      <c r="H80" s="683"/>
      <c r="I80" s="683"/>
      <c r="J80" s="847"/>
    </row>
    <row r="81" spans="1:10" ht="15.75">
      <c r="A81" s="690" t="s">
        <v>6</v>
      </c>
      <c r="B81" s="690"/>
      <c r="C81" s="819" t="s">
        <v>272</v>
      </c>
      <c r="D81" s="866"/>
      <c r="E81" s="866"/>
      <c r="F81" s="867" t="s">
        <v>227</v>
      </c>
      <c r="G81" s="867"/>
      <c r="H81" s="867"/>
      <c r="I81" s="867"/>
      <c r="J81" s="867"/>
    </row>
    <row r="82" spans="1:10" ht="15.75">
      <c r="A82" s="151"/>
      <c r="B82" s="152"/>
      <c r="C82" s="152"/>
      <c r="D82" s="152"/>
      <c r="E82" s="152"/>
      <c r="F82" s="152"/>
      <c r="G82" s="152"/>
      <c r="H82" s="153"/>
      <c r="I82" s="154"/>
      <c r="J82" s="155"/>
    </row>
    <row r="83" spans="1:10" ht="15.75">
      <c r="A83" s="156" t="s">
        <v>9</v>
      </c>
      <c r="B83" s="837" t="s">
        <v>8</v>
      </c>
      <c r="C83" s="820" t="s">
        <v>300</v>
      </c>
      <c r="D83" s="820"/>
      <c r="E83" s="820"/>
      <c r="F83" s="837" t="s">
        <v>10</v>
      </c>
      <c r="G83" s="837" t="s">
        <v>157</v>
      </c>
      <c r="H83" s="860" t="s">
        <v>24</v>
      </c>
      <c r="I83" s="861"/>
      <c r="J83" s="862"/>
    </row>
    <row r="84" spans="1:10" ht="15.75">
      <c r="A84" s="157"/>
      <c r="B84" s="859"/>
      <c r="C84" s="820"/>
      <c r="D84" s="820"/>
      <c r="E84" s="820"/>
      <c r="F84" s="859"/>
      <c r="G84" s="859"/>
      <c r="H84" s="148"/>
      <c r="I84" s="158" t="s">
        <v>25</v>
      </c>
      <c r="J84" s="159"/>
    </row>
    <row r="85" spans="1:10" ht="15.75">
      <c r="A85" s="156" t="s">
        <v>9</v>
      </c>
      <c r="B85" s="837" t="s">
        <v>7</v>
      </c>
      <c r="C85" s="768" t="s">
        <v>319</v>
      </c>
      <c r="D85" s="769"/>
      <c r="E85" s="770"/>
      <c r="F85" s="652" t="s">
        <v>23</v>
      </c>
      <c r="G85" s="847"/>
      <c r="H85" s="860"/>
      <c r="I85" s="861"/>
      <c r="J85" s="862"/>
    </row>
    <row r="86" spans="1:10" ht="15.75">
      <c r="A86" s="160"/>
      <c r="B86" s="859"/>
      <c r="C86" s="771"/>
      <c r="D86" s="772"/>
      <c r="E86" s="773"/>
      <c r="F86" s="863"/>
      <c r="G86" s="864"/>
      <c r="H86" s="864"/>
      <c r="I86" s="864"/>
      <c r="J86" s="865"/>
    </row>
    <row r="87" spans="1:10" ht="15.75">
      <c r="A87" s="151"/>
      <c r="B87" s="153"/>
      <c r="C87" s="153"/>
      <c r="D87" s="153"/>
      <c r="E87" s="153"/>
      <c r="F87" s="153"/>
      <c r="G87" s="153"/>
      <c r="H87" s="153"/>
      <c r="I87" s="154"/>
      <c r="J87" s="155"/>
    </row>
    <row r="88" spans="1:10" ht="18">
      <c r="A88" s="737" t="s">
        <v>28</v>
      </c>
      <c r="B88" s="738"/>
      <c r="C88" s="153"/>
      <c r="D88" s="153"/>
      <c r="E88" s="153"/>
      <c r="F88" s="153"/>
      <c r="G88" s="153"/>
      <c r="H88" s="153"/>
      <c r="I88" s="154"/>
      <c r="J88" s="155"/>
    </row>
    <row r="89" spans="1:10" ht="15.75">
      <c r="A89" s="858" t="s">
        <v>26</v>
      </c>
      <c r="B89" s="858"/>
      <c r="C89" s="858"/>
      <c r="D89" s="161" t="s">
        <v>29</v>
      </c>
      <c r="E89" s="834" t="s">
        <v>14</v>
      </c>
      <c r="F89" s="853"/>
      <c r="G89" s="834" t="s">
        <v>12</v>
      </c>
      <c r="H89" s="853"/>
      <c r="I89" s="850" t="s">
        <v>11</v>
      </c>
      <c r="J89" s="852"/>
    </row>
    <row r="90" spans="1:10" ht="15.75">
      <c r="A90" s="695" t="s">
        <v>320</v>
      </c>
      <c r="B90" s="799"/>
      <c r="C90" s="800"/>
      <c r="D90" s="149"/>
      <c r="E90" s="807">
        <f>'[1]EQUIPO'!$D$35</f>
        <v>4375</v>
      </c>
      <c r="F90" s="808"/>
      <c r="G90" s="807">
        <v>0.75</v>
      </c>
      <c r="H90" s="808"/>
      <c r="I90" s="809">
        <f>G90*E90</f>
        <v>3281.25</v>
      </c>
      <c r="J90" s="810"/>
    </row>
    <row r="91" spans="1:10" ht="15.75">
      <c r="A91" s="695" t="s">
        <v>321</v>
      </c>
      <c r="B91" s="799"/>
      <c r="C91" s="800"/>
      <c r="D91" s="149"/>
      <c r="E91" s="807">
        <f>'[1]EQUIPO'!$D$57/8</f>
        <v>6250</v>
      </c>
      <c r="F91" s="808"/>
      <c r="G91" s="807">
        <v>0.75</v>
      </c>
      <c r="H91" s="808"/>
      <c r="I91" s="809">
        <f>G91*E91</f>
        <v>4687.5</v>
      </c>
      <c r="J91" s="810"/>
    </row>
    <row r="92" spans="1:10" ht="15.75">
      <c r="A92" s="695" t="s">
        <v>82</v>
      </c>
      <c r="B92" s="799"/>
      <c r="C92" s="800"/>
      <c r="D92" s="149" t="s">
        <v>43</v>
      </c>
      <c r="E92" s="807"/>
      <c r="F92" s="808"/>
      <c r="G92" s="807"/>
      <c r="H92" s="808"/>
      <c r="I92" s="809">
        <f>I112*0.05</f>
        <v>2669.65</v>
      </c>
      <c r="J92" s="810"/>
    </row>
    <row r="93" spans="1:10" ht="15.75">
      <c r="A93" s="94"/>
      <c r="B93" s="18"/>
      <c r="C93" s="18"/>
      <c r="D93" s="18"/>
      <c r="E93" s="18"/>
      <c r="F93" s="18"/>
      <c r="G93" s="820" t="s">
        <v>13</v>
      </c>
      <c r="H93" s="820"/>
      <c r="I93" s="856">
        <f>SUM(I90:J92)</f>
        <v>10638.4</v>
      </c>
      <c r="J93" s="857"/>
    </row>
    <row r="94" spans="1:10" ht="18">
      <c r="A94" s="81" t="s">
        <v>30</v>
      </c>
      <c r="B94" s="18"/>
      <c r="C94" s="18"/>
      <c r="D94" s="18"/>
      <c r="E94" s="18"/>
      <c r="F94" s="18"/>
      <c r="G94" s="18"/>
      <c r="H94" s="18"/>
      <c r="I94" s="18"/>
      <c r="J94" s="60"/>
    </row>
    <row r="95" spans="1:10" ht="15.75">
      <c r="A95" s="850" t="s">
        <v>26</v>
      </c>
      <c r="B95" s="851"/>
      <c r="C95" s="852"/>
      <c r="D95" s="834" t="s">
        <v>2</v>
      </c>
      <c r="E95" s="853"/>
      <c r="F95" s="162" t="s">
        <v>0</v>
      </c>
      <c r="G95" s="834" t="s">
        <v>15</v>
      </c>
      <c r="H95" s="853"/>
      <c r="I95" s="850" t="s">
        <v>11</v>
      </c>
      <c r="J95" s="852"/>
    </row>
    <row r="96" spans="1:10" ht="15.75">
      <c r="A96" s="652" t="s">
        <v>322</v>
      </c>
      <c r="B96" s="683"/>
      <c r="C96" s="847"/>
      <c r="D96" s="652" t="s">
        <v>157</v>
      </c>
      <c r="E96" s="847"/>
      <c r="F96" s="144">
        <v>0.56</v>
      </c>
      <c r="G96" s="652">
        <f>'[1]$MATERIALES'!$C$5</f>
        <v>50000</v>
      </c>
      <c r="H96" s="847"/>
      <c r="I96" s="856">
        <f>G96*F96</f>
        <v>28000.000000000004</v>
      </c>
      <c r="J96" s="857"/>
    </row>
    <row r="97" spans="1:10" ht="15.75">
      <c r="A97" s="652" t="s">
        <v>160</v>
      </c>
      <c r="B97" s="683"/>
      <c r="C97" s="847"/>
      <c r="D97" s="652" t="s">
        <v>157</v>
      </c>
      <c r="E97" s="847"/>
      <c r="F97" s="144">
        <v>0.86</v>
      </c>
      <c r="G97" s="652">
        <f>'[1]$MATERIALES'!$C$4</f>
        <v>80000</v>
      </c>
      <c r="H97" s="847"/>
      <c r="I97" s="856">
        <f>G97*F97</f>
        <v>68800</v>
      </c>
      <c r="J97" s="857"/>
    </row>
    <row r="98" spans="1:10" ht="15.75">
      <c r="A98" s="652" t="s">
        <v>156</v>
      </c>
      <c r="B98" s="683"/>
      <c r="C98" s="847"/>
      <c r="D98" s="652" t="s">
        <v>158</v>
      </c>
      <c r="E98" s="847"/>
      <c r="F98" s="144">
        <v>180</v>
      </c>
      <c r="G98" s="652">
        <f>'[1]$MATERIALES'!$C$14</f>
        <v>20</v>
      </c>
      <c r="H98" s="847"/>
      <c r="I98" s="856">
        <f>G98*F98</f>
        <v>3600</v>
      </c>
      <c r="J98" s="857"/>
    </row>
    <row r="99" spans="1:10" ht="15.75">
      <c r="A99" s="652" t="s">
        <v>303</v>
      </c>
      <c r="B99" s="683"/>
      <c r="C99" s="847"/>
      <c r="D99" s="652" t="s">
        <v>304</v>
      </c>
      <c r="E99" s="847"/>
      <c r="F99" s="144">
        <v>7</v>
      </c>
      <c r="G99" s="652">
        <f>'[1]$MATERIALES'!$C$7</f>
        <v>19367</v>
      </c>
      <c r="H99" s="847"/>
      <c r="I99" s="856">
        <f>G99*F99</f>
        <v>135569</v>
      </c>
      <c r="J99" s="857"/>
    </row>
    <row r="100" spans="1:10" ht="15.75">
      <c r="A100" s="652"/>
      <c r="B100" s="683"/>
      <c r="C100" s="847"/>
      <c r="D100" s="652"/>
      <c r="E100" s="847"/>
      <c r="F100" s="144"/>
      <c r="G100" s="652"/>
      <c r="H100" s="847"/>
      <c r="I100" s="856"/>
      <c r="J100" s="857"/>
    </row>
    <row r="101" spans="1:10" ht="15.75">
      <c r="A101" s="94"/>
      <c r="B101" s="18"/>
      <c r="C101" s="18"/>
      <c r="D101" s="18"/>
      <c r="E101" s="18"/>
      <c r="F101" s="18"/>
      <c r="G101" s="652" t="s">
        <v>13</v>
      </c>
      <c r="H101" s="847"/>
      <c r="I101" s="856">
        <f>SUM(I96:J100)</f>
        <v>235969</v>
      </c>
      <c r="J101" s="857"/>
    </row>
    <row r="102" spans="1:10" ht="18">
      <c r="A102" s="81" t="s">
        <v>31</v>
      </c>
      <c r="B102" s="82"/>
      <c r="C102" s="153"/>
      <c r="D102" s="153"/>
      <c r="E102" s="153"/>
      <c r="F102" s="153"/>
      <c r="G102" s="163"/>
      <c r="H102" s="163"/>
      <c r="I102" s="164"/>
      <c r="J102" s="165"/>
    </row>
    <row r="103" spans="1:10" ht="15.75">
      <c r="A103" s="858" t="s">
        <v>27</v>
      </c>
      <c r="B103" s="858"/>
      <c r="C103" s="161" t="s">
        <v>32</v>
      </c>
      <c r="D103" s="161" t="s">
        <v>33</v>
      </c>
      <c r="E103" s="858" t="s">
        <v>34</v>
      </c>
      <c r="F103" s="858"/>
      <c r="G103" s="858" t="s">
        <v>35</v>
      </c>
      <c r="H103" s="858"/>
      <c r="I103" s="854" t="s">
        <v>11</v>
      </c>
      <c r="J103" s="855"/>
    </row>
    <row r="104" spans="1:10" ht="15.75">
      <c r="A104" s="820"/>
      <c r="B104" s="820"/>
      <c r="C104" s="156"/>
      <c r="D104" s="156"/>
      <c r="E104" s="820"/>
      <c r="F104" s="820"/>
      <c r="G104" s="820"/>
      <c r="H104" s="820"/>
      <c r="I104" s="838"/>
      <c r="J104" s="838"/>
    </row>
    <row r="105" spans="1:10" ht="15.75">
      <c r="A105" s="820"/>
      <c r="B105" s="820"/>
      <c r="C105" s="156"/>
      <c r="D105" s="156"/>
      <c r="E105" s="820"/>
      <c r="F105" s="820"/>
      <c r="G105" s="820"/>
      <c r="H105" s="820"/>
      <c r="I105" s="838"/>
      <c r="J105" s="838"/>
    </row>
    <row r="106" spans="1:10" ht="15.75">
      <c r="A106" s="820"/>
      <c r="B106" s="820"/>
      <c r="C106" s="156"/>
      <c r="D106" s="156"/>
      <c r="E106" s="820"/>
      <c r="F106" s="820"/>
      <c r="G106" s="820"/>
      <c r="H106" s="820"/>
      <c r="I106" s="838"/>
      <c r="J106" s="838"/>
    </row>
    <row r="107" spans="1:10" ht="15.75">
      <c r="A107" s="166"/>
      <c r="B107" s="163"/>
      <c r="C107" s="153"/>
      <c r="D107" s="153"/>
      <c r="E107" s="163"/>
      <c r="F107" s="163"/>
      <c r="G107" s="820" t="s">
        <v>13</v>
      </c>
      <c r="H107" s="820"/>
      <c r="I107" s="838">
        <f>SUM(I104:J106)</f>
        <v>0</v>
      </c>
      <c r="J107" s="838"/>
    </row>
    <row r="108" spans="1:10" ht="18">
      <c r="A108" s="81" t="s">
        <v>36</v>
      </c>
      <c r="B108" s="153"/>
      <c r="C108" s="153"/>
      <c r="D108" s="153"/>
      <c r="E108" s="153"/>
      <c r="F108" s="153"/>
      <c r="G108" s="153"/>
      <c r="H108" s="153"/>
      <c r="I108" s="154"/>
      <c r="J108" s="155"/>
    </row>
    <row r="109" spans="1:10" ht="15.75">
      <c r="A109" s="850" t="s">
        <v>37</v>
      </c>
      <c r="B109" s="851"/>
      <c r="C109" s="851"/>
      <c r="D109" s="851"/>
      <c r="E109" s="851"/>
      <c r="F109" s="852"/>
      <c r="G109" s="834" t="s">
        <v>44</v>
      </c>
      <c r="H109" s="853"/>
      <c r="I109" s="854" t="s">
        <v>11</v>
      </c>
      <c r="J109" s="855"/>
    </row>
    <row r="110" spans="1:10" ht="15.75">
      <c r="A110" s="652" t="s">
        <v>317</v>
      </c>
      <c r="B110" s="683"/>
      <c r="C110" s="683"/>
      <c r="D110" s="683"/>
      <c r="E110" s="683"/>
      <c r="F110" s="847"/>
      <c r="G110" s="820">
        <v>6</v>
      </c>
      <c r="H110" s="820"/>
      <c r="I110" s="838">
        <v>53393</v>
      </c>
      <c r="J110" s="838"/>
    </row>
    <row r="111" spans="1:10" ht="15.75">
      <c r="A111" s="652"/>
      <c r="B111" s="683"/>
      <c r="C111" s="683"/>
      <c r="D111" s="683"/>
      <c r="E111" s="683"/>
      <c r="F111" s="847"/>
      <c r="G111" s="820"/>
      <c r="H111" s="820"/>
      <c r="I111" s="838"/>
      <c r="J111" s="838"/>
    </row>
    <row r="112" spans="1:10" ht="15.75">
      <c r="A112" s="848"/>
      <c r="B112" s="849"/>
      <c r="C112" s="153"/>
      <c r="D112" s="153"/>
      <c r="E112" s="849"/>
      <c r="F112" s="849"/>
      <c r="G112" s="820" t="s">
        <v>13</v>
      </c>
      <c r="H112" s="820"/>
      <c r="I112" s="838">
        <f>SUM(I110:J111)</f>
        <v>53393</v>
      </c>
      <c r="J112" s="838"/>
    </row>
    <row r="113" spans="1:10" ht="15.75">
      <c r="A113" s="94"/>
      <c r="B113" s="18"/>
      <c r="C113" s="18"/>
      <c r="D113" s="18"/>
      <c r="E113" s="18"/>
      <c r="F113" s="18"/>
      <c r="G113" s="163"/>
      <c r="H113" s="163"/>
      <c r="I113" s="164"/>
      <c r="J113" s="165"/>
    </row>
    <row r="114" spans="1:10" ht="15.75">
      <c r="A114" s="820" t="s">
        <v>150</v>
      </c>
      <c r="B114" s="820"/>
      <c r="C114" s="820"/>
      <c r="D114" s="820"/>
      <c r="E114" s="820"/>
      <c r="F114" s="820"/>
      <c r="G114" s="820"/>
      <c r="H114" s="820"/>
      <c r="I114" s="838">
        <f>ROUND(I112+I107+I101+I93,0)</f>
        <v>300000</v>
      </c>
      <c r="J114" s="838"/>
    </row>
    <row r="115" spans="1:10" ht="20.25">
      <c r="A115" s="710" t="s">
        <v>16</v>
      </c>
      <c r="B115" s="711"/>
      <c r="C115" s="711"/>
      <c r="D115" s="711"/>
      <c r="E115" s="711"/>
      <c r="F115" s="711"/>
      <c r="G115" s="711"/>
      <c r="H115" s="711"/>
      <c r="I115" s="711"/>
      <c r="J115" s="718"/>
    </row>
    <row r="116" spans="1:10" ht="20.25">
      <c r="A116" s="75"/>
      <c r="B116" s="11"/>
      <c r="C116" s="11"/>
      <c r="D116" s="11"/>
      <c r="E116" s="11"/>
      <c r="F116" s="11"/>
      <c r="G116" s="11"/>
      <c r="H116" s="11"/>
      <c r="I116" s="72"/>
      <c r="J116" s="89"/>
    </row>
    <row r="117" spans="1:10" ht="15.75">
      <c r="A117" s="690" t="s">
        <v>4</v>
      </c>
      <c r="B117" s="690"/>
      <c r="C117" s="820" t="s">
        <v>218</v>
      </c>
      <c r="D117" s="820"/>
      <c r="E117" s="820"/>
      <c r="F117" s="820"/>
      <c r="G117" s="820"/>
      <c r="H117" s="820"/>
      <c r="I117" s="820"/>
      <c r="J117" s="820"/>
    </row>
    <row r="118" spans="1:10" ht="15.75">
      <c r="A118" s="690" t="s">
        <v>5</v>
      </c>
      <c r="B118" s="690"/>
      <c r="C118" s="820" t="s">
        <v>219</v>
      </c>
      <c r="D118" s="820"/>
      <c r="E118" s="820"/>
      <c r="F118" s="820"/>
      <c r="G118" s="820"/>
      <c r="H118" s="820"/>
      <c r="I118" s="820"/>
      <c r="J118" s="820"/>
    </row>
    <row r="119" spans="1:10" ht="15.75">
      <c r="A119" s="690" t="s">
        <v>17</v>
      </c>
      <c r="B119" s="690"/>
      <c r="C119" s="820" t="s">
        <v>220</v>
      </c>
      <c r="D119" s="820"/>
      <c r="E119" s="820"/>
      <c r="F119" s="820"/>
      <c r="G119" s="820"/>
      <c r="H119" s="820"/>
      <c r="I119" s="820"/>
      <c r="J119" s="820"/>
    </row>
    <row r="120" spans="1:10" ht="15.75">
      <c r="A120" s="649" t="s">
        <v>18</v>
      </c>
      <c r="B120" s="682"/>
      <c r="C120" s="652" t="s">
        <v>226</v>
      </c>
      <c r="D120" s="683"/>
      <c r="E120" s="683"/>
      <c r="F120" s="683"/>
      <c r="G120" s="683"/>
      <c r="H120" s="683"/>
      <c r="I120" s="683"/>
      <c r="J120" s="847"/>
    </row>
    <row r="121" spans="1:10" ht="15.75">
      <c r="A121" s="690" t="s">
        <v>6</v>
      </c>
      <c r="B121" s="690"/>
      <c r="C121" s="819" t="s">
        <v>272</v>
      </c>
      <c r="D121" s="866"/>
      <c r="E121" s="866"/>
      <c r="F121" s="867" t="s">
        <v>227</v>
      </c>
      <c r="G121" s="867"/>
      <c r="H121" s="867"/>
      <c r="I121" s="867"/>
      <c r="J121" s="867"/>
    </row>
    <row r="122" spans="1:10" ht="15.75">
      <c r="A122" s="151"/>
      <c r="B122" s="152"/>
      <c r="C122" s="152"/>
      <c r="D122" s="152"/>
      <c r="E122" s="152"/>
      <c r="F122" s="152"/>
      <c r="G122" s="152"/>
      <c r="H122" s="153"/>
      <c r="I122" s="154"/>
      <c r="J122" s="155"/>
    </row>
    <row r="123" spans="1:10" ht="15.75">
      <c r="A123" s="156" t="s">
        <v>9</v>
      </c>
      <c r="B123" s="837" t="s">
        <v>8</v>
      </c>
      <c r="C123" s="820" t="s">
        <v>300</v>
      </c>
      <c r="D123" s="820"/>
      <c r="E123" s="820"/>
      <c r="F123" s="837" t="s">
        <v>10</v>
      </c>
      <c r="G123" s="837" t="s">
        <v>157</v>
      </c>
      <c r="H123" s="860" t="s">
        <v>24</v>
      </c>
      <c r="I123" s="861"/>
      <c r="J123" s="862"/>
    </row>
    <row r="124" spans="1:10" ht="15.75">
      <c r="A124" s="157"/>
      <c r="B124" s="859"/>
      <c r="C124" s="820"/>
      <c r="D124" s="820"/>
      <c r="E124" s="820"/>
      <c r="F124" s="859"/>
      <c r="G124" s="859"/>
      <c r="H124" s="148"/>
      <c r="I124" s="158" t="s">
        <v>25</v>
      </c>
      <c r="J124" s="159"/>
    </row>
    <row r="125" spans="1:10" ht="15.75">
      <c r="A125" s="156" t="s">
        <v>9</v>
      </c>
      <c r="B125" s="837" t="s">
        <v>7</v>
      </c>
      <c r="C125" s="768" t="s">
        <v>323</v>
      </c>
      <c r="D125" s="769"/>
      <c r="E125" s="770"/>
      <c r="F125" s="652" t="s">
        <v>23</v>
      </c>
      <c r="G125" s="847"/>
      <c r="H125" s="860"/>
      <c r="I125" s="861"/>
      <c r="J125" s="862"/>
    </row>
    <row r="126" spans="1:10" ht="15.75">
      <c r="A126" s="160"/>
      <c r="B126" s="859"/>
      <c r="C126" s="771"/>
      <c r="D126" s="772"/>
      <c r="E126" s="773"/>
      <c r="F126" s="863"/>
      <c r="G126" s="864"/>
      <c r="H126" s="864"/>
      <c r="I126" s="864"/>
      <c r="J126" s="865"/>
    </row>
    <row r="127" spans="1:10" ht="15.75">
      <c r="A127" s="151"/>
      <c r="B127" s="153"/>
      <c r="C127" s="153"/>
      <c r="D127" s="153"/>
      <c r="E127" s="153"/>
      <c r="F127" s="153"/>
      <c r="G127" s="153"/>
      <c r="H127" s="153"/>
      <c r="I127" s="154"/>
      <c r="J127" s="155"/>
    </row>
    <row r="128" spans="1:10" ht="18">
      <c r="A128" s="737" t="s">
        <v>28</v>
      </c>
      <c r="B128" s="738"/>
      <c r="C128" s="153"/>
      <c r="D128" s="153"/>
      <c r="E128" s="153"/>
      <c r="F128" s="153"/>
      <c r="G128" s="153"/>
      <c r="H128" s="153"/>
      <c r="I128" s="154"/>
      <c r="J128" s="155"/>
    </row>
    <row r="129" spans="1:10" ht="15.75">
      <c r="A129" s="858" t="s">
        <v>26</v>
      </c>
      <c r="B129" s="858"/>
      <c r="C129" s="858"/>
      <c r="D129" s="161" t="s">
        <v>29</v>
      </c>
      <c r="E129" s="834" t="s">
        <v>14</v>
      </c>
      <c r="F129" s="853"/>
      <c r="G129" s="834" t="s">
        <v>12</v>
      </c>
      <c r="H129" s="853"/>
      <c r="I129" s="850" t="s">
        <v>11</v>
      </c>
      <c r="J129" s="852"/>
    </row>
    <row r="130" spans="1:10" ht="15.75">
      <c r="A130" s="695" t="s">
        <v>320</v>
      </c>
      <c r="B130" s="799"/>
      <c r="C130" s="800"/>
      <c r="D130" s="149"/>
      <c r="E130" s="807">
        <f>'[1]EQUIPO'!$D$35</f>
        <v>4375</v>
      </c>
      <c r="F130" s="808"/>
      <c r="G130" s="807">
        <v>0.75</v>
      </c>
      <c r="H130" s="808"/>
      <c r="I130" s="809">
        <f>G130*E130</f>
        <v>3281.25</v>
      </c>
      <c r="J130" s="810"/>
    </row>
    <row r="131" spans="1:10" ht="15.75">
      <c r="A131" s="695" t="s">
        <v>321</v>
      </c>
      <c r="B131" s="799"/>
      <c r="C131" s="800"/>
      <c r="D131" s="149"/>
      <c r="E131" s="807">
        <f>'[1]EQUIPO'!$D$57/8</f>
        <v>6250</v>
      </c>
      <c r="F131" s="808"/>
      <c r="G131" s="807">
        <v>0.75</v>
      </c>
      <c r="H131" s="808"/>
      <c r="I131" s="809">
        <f>G131*E131</f>
        <v>4687.5</v>
      </c>
      <c r="J131" s="810"/>
    </row>
    <row r="132" spans="1:10" ht="15.75">
      <c r="A132" s="695" t="s">
        <v>82</v>
      </c>
      <c r="B132" s="799"/>
      <c r="C132" s="800"/>
      <c r="D132" s="149" t="s">
        <v>43</v>
      </c>
      <c r="E132" s="807"/>
      <c r="F132" s="808"/>
      <c r="G132" s="807"/>
      <c r="H132" s="808"/>
      <c r="I132" s="809">
        <f>I151*0.05</f>
        <v>1525</v>
      </c>
      <c r="J132" s="810"/>
    </row>
    <row r="133" spans="1:10" ht="15.75">
      <c r="A133" s="94"/>
      <c r="B133" s="18"/>
      <c r="C133" s="18"/>
      <c r="D133" s="18"/>
      <c r="E133" s="18"/>
      <c r="F133" s="18"/>
      <c r="G133" s="820" t="s">
        <v>13</v>
      </c>
      <c r="H133" s="820"/>
      <c r="I133" s="856">
        <f>SUM(I130:J132)</f>
        <v>9493.75</v>
      </c>
      <c r="J133" s="857"/>
    </row>
    <row r="134" spans="1:10" ht="18">
      <c r="A134" s="81" t="s">
        <v>30</v>
      </c>
      <c r="B134" s="18"/>
      <c r="C134" s="18"/>
      <c r="D134" s="18"/>
      <c r="E134" s="18"/>
      <c r="F134" s="18"/>
      <c r="G134" s="18"/>
      <c r="H134" s="18"/>
      <c r="I134" s="18"/>
      <c r="J134" s="60"/>
    </row>
    <row r="135" spans="1:10" ht="15.75">
      <c r="A135" s="850" t="s">
        <v>26</v>
      </c>
      <c r="B135" s="851"/>
      <c r="C135" s="852"/>
      <c r="D135" s="834" t="s">
        <v>2</v>
      </c>
      <c r="E135" s="853"/>
      <c r="F135" s="162" t="s">
        <v>0</v>
      </c>
      <c r="G135" s="834" t="s">
        <v>15</v>
      </c>
      <c r="H135" s="853"/>
      <c r="I135" s="850" t="s">
        <v>11</v>
      </c>
      <c r="J135" s="852"/>
    </row>
    <row r="136" spans="1:10" ht="15.75">
      <c r="A136" s="652" t="s">
        <v>314</v>
      </c>
      <c r="B136" s="683"/>
      <c r="C136" s="847"/>
      <c r="D136" s="652" t="s">
        <v>157</v>
      </c>
      <c r="E136" s="847"/>
      <c r="F136" s="144">
        <v>1.4</v>
      </c>
      <c r="G136" s="652">
        <f>'[1]$MATERIALES'!$C$6</f>
        <v>60000</v>
      </c>
      <c r="H136" s="847"/>
      <c r="I136" s="856">
        <f>G136*F136</f>
        <v>84000</v>
      </c>
      <c r="J136" s="857"/>
    </row>
    <row r="137" spans="1:10" ht="15.75">
      <c r="A137" s="652" t="s">
        <v>156</v>
      </c>
      <c r="B137" s="683"/>
      <c r="C137" s="847"/>
      <c r="D137" s="652" t="s">
        <v>158</v>
      </c>
      <c r="E137" s="847"/>
      <c r="F137" s="144">
        <v>160</v>
      </c>
      <c r="G137" s="652">
        <f>'[1]$MATERIALES'!$C$14</f>
        <v>20</v>
      </c>
      <c r="H137" s="847"/>
      <c r="I137" s="856">
        <f>G137*F137</f>
        <v>3200</v>
      </c>
      <c r="J137" s="857"/>
    </row>
    <row r="138" spans="1:10" ht="15.75">
      <c r="A138" s="652" t="s">
        <v>303</v>
      </c>
      <c r="B138" s="683"/>
      <c r="C138" s="847"/>
      <c r="D138" s="652" t="s">
        <v>304</v>
      </c>
      <c r="E138" s="847"/>
      <c r="F138" s="144">
        <v>4.5</v>
      </c>
      <c r="G138" s="652">
        <f>'[1]$MATERIALES'!$C$7</f>
        <v>19367</v>
      </c>
      <c r="H138" s="847"/>
      <c r="I138" s="856">
        <f>G138*F138</f>
        <v>87151.5</v>
      </c>
      <c r="J138" s="857"/>
    </row>
    <row r="139" spans="1:10" ht="15.75">
      <c r="A139" s="652"/>
      <c r="B139" s="683"/>
      <c r="C139" s="847"/>
      <c r="D139" s="652"/>
      <c r="E139" s="847"/>
      <c r="F139" s="144"/>
      <c r="G139" s="652"/>
      <c r="H139" s="847"/>
      <c r="I139" s="856"/>
      <c r="J139" s="857"/>
    </row>
    <row r="140" spans="1:10" ht="15.75">
      <c r="A140" s="94"/>
      <c r="B140" s="18"/>
      <c r="C140" s="18"/>
      <c r="D140" s="18"/>
      <c r="E140" s="18"/>
      <c r="F140" s="18"/>
      <c r="G140" s="652" t="s">
        <v>13</v>
      </c>
      <c r="H140" s="847"/>
      <c r="I140" s="856">
        <f>SUM(I136:J139)</f>
        <v>174351.5</v>
      </c>
      <c r="J140" s="857"/>
    </row>
    <row r="141" spans="1:10" ht="18">
      <c r="A141" s="81" t="s">
        <v>31</v>
      </c>
      <c r="B141" s="82"/>
      <c r="C141" s="153"/>
      <c r="D141" s="153"/>
      <c r="E141" s="153"/>
      <c r="F141" s="153"/>
      <c r="G141" s="163"/>
      <c r="H141" s="163"/>
      <c r="I141" s="164"/>
      <c r="J141" s="165"/>
    </row>
    <row r="142" spans="1:10" ht="15.75">
      <c r="A142" s="858" t="s">
        <v>27</v>
      </c>
      <c r="B142" s="858"/>
      <c r="C142" s="161" t="s">
        <v>32</v>
      </c>
      <c r="D142" s="161" t="s">
        <v>33</v>
      </c>
      <c r="E142" s="858" t="s">
        <v>34</v>
      </c>
      <c r="F142" s="858"/>
      <c r="G142" s="858" t="s">
        <v>35</v>
      </c>
      <c r="H142" s="858"/>
      <c r="I142" s="854" t="s">
        <v>11</v>
      </c>
      <c r="J142" s="855"/>
    </row>
    <row r="143" spans="1:10" ht="15.75">
      <c r="A143" s="820"/>
      <c r="B143" s="820"/>
      <c r="C143" s="156"/>
      <c r="D143" s="156"/>
      <c r="E143" s="820"/>
      <c r="F143" s="820"/>
      <c r="G143" s="820"/>
      <c r="H143" s="820"/>
      <c r="I143" s="838"/>
      <c r="J143" s="838"/>
    </row>
    <row r="144" spans="1:10" ht="15.75">
      <c r="A144" s="820"/>
      <c r="B144" s="820"/>
      <c r="C144" s="156"/>
      <c r="D144" s="156"/>
      <c r="E144" s="820"/>
      <c r="F144" s="820"/>
      <c r="G144" s="820"/>
      <c r="H144" s="820"/>
      <c r="I144" s="838"/>
      <c r="J144" s="838"/>
    </row>
    <row r="145" spans="1:10" ht="15.75">
      <c r="A145" s="820"/>
      <c r="B145" s="820"/>
      <c r="C145" s="156"/>
      <c r="D145" s="156"/>
      <c r="E145" s="820"/>
      <c r="F145" s="820"/>
      <c r="G145" s="820"/>
      <c r="H145" s="820"/>
      <c r="I145" s="838"/>
      <c r="J145" s="838"/>
    </row>
    <row r="146" spans="1:10" ht="15.75">
      <c r="A146" s="166"/>
      <c r="B146" s="163"/>
      <c r="C146" s="153"/>
      <c r="D146" s="153"/>
      <c r="E146" s="163"/>
      <c r="F146" s="163"/>
      <c r="G146" s="820" t="s">
        <v>13</v>
      </c>
      <c r="H146" s="820"/>
      <c r="I146" s="838">
        <f>SUM(I143:J145)</f>
        <v>0</v>
      </c>
      <c r="J146" s="838"/>
    </row>
    <row r="147" spans="1:10" ht="18">
      <c r="A147" s="81" t="s">
        <v>36</v>
      </c>
      <c r="B147" s="153"/>
      <c r="C147" s="153"/>
      <c r="D147" s="153"/>
      <c r="E147" s="153"/>
      <c r="F147" s="153"/>
      <c r="G147" s="153"/>
      <c r="H147" s="153"/>
      <c r="I147" s="154"/>
      <c r="J147" s="155"/>
    </row>
    <row r="148" spans="1:10" ht="15.75">
      <c r="A148" s="850" t="s">
        <v>37</v>
      </c>
      <c r="B148" s="851"/>
      <c r="C148" s="851"/>
      <c r="D148" s="851"/>
      <c r="E148" s="851"/>
      <c r="F148" s="852"/>
      <c r="G148" s="834" t="s">
        <v>44</v>
      </c>
      <c r="H148" s="853"/>
      <c r="I148" s="854" t="s">
        <v>11</v>
      </c>
      <c r="J148" s="855"/>
    </row>
    <row r="149" spans="1:10" ht="15.75">
      <c r="A149" s="652" t="s">
        <v>317</v>
      </c>
      <c r="B149" s="683"/>
      <c r="C149" s="683"/>
      <c r="D149" s="683"/>
      <c r="E149" s="683"/>
      <c r="F149" s="847"/>
      <c r="G149" s="820">
        <v>6</v>
      </c>
      <c r="H149" s="820"/>
      <c r="I149" s="838">
        <v>30500</v>
      </c>
      <c r="J149" s="838"/>
    </row>
    <row r="150" spans="1:10" ht="15.75">
      <c r="A150" s="652"/>
      <c r="B150" s="683"/>
      <c r="C150" s="683"/>
      <c r="D150" s="683"/>
      <c r="E150" s="683"/>
      <c r="F150" s="847"/>
      <c r="G150" s="820"/>
      <c r="H150" s="820"/>
      <c r="I150" s="838"/>
      <c r="J150" s="838"/>
    </row>
    <row r="151" spans="1:10" ht="15.75">
      <c r="A151" s="848"/>
      <c r="B151" s="849"/>
      <c r="C151" s="153"/>
      <c r="D151" s="153"/>
      <c r="E151" s="849"/>
      <c r="F151" s="849"/>
      <c r="G151" s="820" t="s">
        <v>13</v>
      </c>
      <c r="H151" s="820"/>
      <c r="I151" s="838">
        <f>SUM(I149:J150)</f>
        <v>30500</v>
      </c>
      <c r="J151" s="838"/>
    </row>
    <row r="152" spans="1:10" ht="15.75">
      <c r="A152" s="94"/>
      <c r="B152" s="18"/>
      <c r="C152" s="18"/>
      <c r="D152" s="18"/>
      <c r="E152" s="18"/>
      <c r="F152" s="18"/>
      <c r="G152" s="163"/>
      <c r="H152" s="163"/>
      <c r="I152" s="164"/>
      <c r="J152" s="165"/>
    </row>
    <row r="153" spans="1:10" ht="15.75">
      <c r="A153" s="820" t="s">
        <v>150</v>
      </c>
      <c r="B153" s="820"/>
      <c r="C153" s="820"/>
      <c r="D153" s="820"/>
      <c r="E153" s="820"/>
      <c r="F153" s="820"/>
      <c r="G153" s="820"/>
      <c r="H153" s="820"/>
      <c r="I153" s="838">
        <f>ROUND(I151+I146+I140+I133,0)</f>
        <v>214345</v>
      </c>
      <c r="J153" s="838"/>
    </row>
    <row r="154" spans="1:10" ht="20.25">
      <c r="A154" s="710" t="s">
        <v>16</v>
      </c>
      <c r="B154" s="711"/>
      <c r="C154" s="711"/>
      <c r="D154" s="711"/>
      <c r="E154" s="711"/>
      <c r="F154" s="711"/>
      <c r="G154" s="711"/>
      <c r="H154" s="711"/>
      <c r="I154" s="711"/>
      <c r="J154" s="718"/>
    </row>
    <row r="155" spans="1:10" ht="20.25">
      <c r="A155" s="75"/>
      <c r="B155" s="11"/>
      <c r="C155" s="11"/>
      <c r="D155" s="11"/>
      <c r="E155" s="11"/>
      <c r="F155" s="11"/>
      <c r="G155" s="11"/>
      <c r="H155" s="11"/>
      <c r="I155" s="72"/>
      <c r="J155" s="89"/>
    </row>
    <row r="156" spans="1:10" ht="15.75">
      <c r="A156" s="690" t="s">
        <v>4</v>
      </c>
      <c r="B156" s="690"/>
      <c r="C156" s="820" t="s">
        <v>218</v>
      </c>
      <c r="D156" s="820"/>
      <c r="E156" s="820"/>
      <c r="F156" s="820"/>
      <c r="G156" s="820"/>
      <c r="H156" s="820"/>
      <c r="I156" s="820"/>
      <c r="J156" s="820"/>
    </row>
    <row r="157" spans="1:10" ht="15.75">
      <c r="A157" s="690" t="s">
        <v>5</v>
      </c>
      <c r="B157" s="690"/>
      <c r="C157" s="820" t="s">
        <v>219</v>
      </c>
      <c r="D157" s="820"/>
      <c r="E157" s="820"/>
      <c r="F157" s="820"/>
      <c r="G157" s="820"/>
      <c r="H157" s="820"/>
      <c r="I157" s="820"/>
      <c r="J157" s="820"/>
    </row>
    <row r="158" spans="1:10" ht="15.75">
      <c r="A158" s="690" t="s">
        <v>17</v>
      </c>
      <c r="B158" s="690"/>
      <c r="C158" s="820" t="s">
        <v>220</v>
      </c>
      <c r="D158" s="820"/>
      <c r="E158" s="820"/>
      <c r="F158" s="820"/>
      <c r="G158" s="820"/>
      <c r="H158" s="820"/>
      <c r="I158" s="820"/>
      <c r="J158" s="820"/>
    </row>
    <row r="159" spans="1:10" ht="15.75">
      <c r="A159" s="649" t="s">
        <v>18</v>
      </c>
      <c r="B159" s="682"/>
      <c r="C159" s="652" t="s">
        <v>226</v>
      </c>
      <c r="D159" s="683"/>
      <c r="E159" s="683"/>
      <c r="F159" s="683"/>
      <c r="G159" s="683"/>
      <c r="H159" s="683"/>
      <c r="I159" s="683"/>
      <c r="J159" s="847"/>
    </row>
    <row r="160" spans="1:10" ht="15.75">
      <c r="A160" s="690" t="s">
        <v>6</v>
      </c>
      <c r="B160" s="690"/>
      <c r="C160" s="819" t="s">
        <v>272</v>
      </c>
      <c r="D160" s="866"/>
      <c r="E160" s="866"/>
      <c r="F160" s="867" t="s">
        <v>227</v>
      </c>
      <c r="G160" s="867"/>
      <c r="H160" s="867"/>
      <c r="I160" s="867"/>
      <c r="J160" s="867"/>
    </row>
    <row r="161" spans="1:10" ht="15.75">
      <c r="A161" s="151"/>
      <c r="B161" s="152"/>
      <c r="C161" s="152"/>
      <c r="D161" s="152"/>
      <c r="E161" s="152"/>
      <c r="F161" s="152"/>
      <c r="G161" s="152"/>
      <c r="H161" s="153"/>
      <c r="I161" s="154"/>
      <c r="J161" s="155"/>
    </row>
    <row r="162" spans="1:10" ht="15.75">
      <c r="A162" s="156" t="s">
        <v>9</v>
      </c>
      <c r="B162" s="837" t="s">
        <v>8</v>
      </c>
      <c r="C162" s="820" t="s">
        <v>300</v>
      </c>
      <c r="D162" s="820"/>
      <c r="E162" s="820"/>
      <c r="F162" s="837" t="s">
        <v>10</v>
      </c>
      <c r="G162" s="837" t="s">
        <v>157</v>
      </c>
      <c r="H162" s="860" t="s">
        <v>24</v>
      </c>
      <c r="I162" s="861"/>
      <c r="J162" s="862"/>
    </row>
    <row r="163" spans="1:10" ht="15.75">
      <c r="A163" s="157"/>
      <c r="B163" s="859"/>
      <c r="C163" s="820"/>
      <c r="D163" s="820"/>
      <c r="E163" s="820"/>
      <c r="F163" s="859"/>
      <c r="G163" s="859"/>
      <c r="H163" s="148"/>
      <c r="I163" s="158" t="s">
        <v>25</v>
      </c>
      <c r="J163" s="159"/>
    </row>
    <row r="164" spans="1:10" ht="15.75">
      <c r="A164" s="156" t="s">
        <v>9</v>
      </c>
      <c r="B164" s="837" t="s">
        <v>7</v>
      </c>
      <c r="C164" s="768" t="s">
        <v>324</v>
      </c>
      <c r="D164" s="769"/>
      <c r="E164" s="770"/>
      <c r="F164" s="652" t="s">
        <v>23</v>
      </c>
      <c r="G164" s="847"/>
      <c r="H164" s="860"/>
      <c r="I164" s="861"/>
      <c r="J164" s="862"/>
    </row>
    <row r="165" spans="1:10" ht="15.75">
      <c r="A165" s="160"/>
      <c r="B165" s="859"/>
      <c r="C165" s="771"/>
      <c r="D165" s="772"/>
      <c r="E165" s="773"/>
      <c r="F165" s="863"/>
      <c r="G165" s="864"/>
      <c r="H165" s="864"/>
      <c r="I165" s="864"/>
      <c r="J165" s="865"/>
    </row>
    <row r="166" spans="1:10" ht="15.75">
      <c r="A166" s="151"/>
      <c r="B166" s="153"/>
      <c r="C166" s="153"/>
      <c r="D166" s="153"/>
      <c r="E166" s="153"/>
      <c r="F166" s="153"/>
      <c r="G166" s="153"/>
      <c r="H166" s="153"/>
      <c r="I166" s="154"/>
      <c r="J166" s="155"/>
    </row>
    <row r="167" spans="1:10" ht="18">
      <c r="A167" s="737" t="s">
        <v>28</v>
      </c>
      <c r="B167" s="738"/>
      <c r="C167" s="153"/>
      <c r="D167" s="153"/>
      <c r="E167" s="153"/>
      <c r="F167" s="153"/>
      <c r="G167" s="153"/>
      <c r="H167" s="153"/>
      <c r="I167" s="154"/>
      <c r="J167" s="155"/>
    </row>
    <row r="168" spans="1:10" ht="15.75">
      <c r="A168" s="858" t="s">
        <v>26</v>
      </c>
      <c r="B168" s="858"/>
      <c r="C168" s="858"/>
      <c r="D168" s="161" t="s">
        <v>29</v>
      </c>
      <c r="E168" s="834" t="s">
        <v>14</v>
      </c>
      <c r="F168" s="853"/>
      <c r="G168" s="834" t="s">
        <v>12</v>
      </c>
      <c r="H168" s="853"/>
      <c r="I168" s="850" t="s">
        <v>11</v>
      </c>
      <c r="J168" s="852"/>
    </row>
    <row r="169" spans="1:10" ht="15.75">
      <c r="A169" s="695" t="s">
        <v>320</v>
      </c>
      <c r="B169" s="799"/>
      <c r="C169" s="800"/>
      <c r="D169" s="149"/>
      <c r="E169" s="807">
        <f>'[1]EQUIPO'!$D$35</f>
        <v>4375</v>
      </c>
      <c r="F169" s="808"/>
      <c r="G169" s="807">
        <v>0.75</v>
      </c>
      <c r="H169" s="808"/>
      <c r="I169" s="809">
        <f>G169*E169</f>
        <v>3281.25</v>
      </c>
      <c r="J169" s="810"/>
    </row>
    <row r="170" spans="1:10" ht="15.75">
      <c r="A170" s="695" t="s">
        <v>321</v>
      </c>
      <c r="B170" s="799"/>
      <c r="C170" s="800"/>
      <c r="D170" s="149"/>
      <c r="E170" s="807">
        <f>'[1]EQUIPO'!$D$57/8</f>
        <v>6250</v>
      </c>
      <c r="F170" s="808"/>
      <c r="G170" s="807">
        <v>0.75</v>
      </c>
      <c r="H170" s="808"/>
      <c r="I170" s="809">
        <f>G170*E170</f>
        <v>4687.5</v>
      </c>
      <c r="J170" s="810"/>
    </row>
    <row r="171" spans="1:10" ht="15.75">
      <c r="A171" s="695" t="s">
        <v>82</v>
      </c>
      <c r="B171" s="799"/>
      <c r="C171" s="800"/>
      <c r="D171" s="149" t="s">
        <v>43</v>
      </c>
      <c r="E171" s="807"/>
      <c r="F171" s="808"/>
      <c r="G171" s="807"/>
      <c r="H171" s="808"/>
      <c r="I171" s="809">
        <f>I190*0.05</f>
        <v>1525</v>
      </c>
      <c r="J171" s="810"/>
    </row>
    <row r="172" spans="1:10" ht="15.75">
      <c r="A172" s="94"/>
      <c r="B172" s="18"/>
      <c r="C172" s="18"/>
      <c r="D172" s="18"/>
      <c r="E172" s="18"/>
      <c r="F172" s="18"/>
      <c r="G172" s="820" t="s">
        <v>13</v>
      </c>
      <c r="H172" s="820"/>
      <c r="I172" s="856">
        <f>SUM(I169:J171)</f>
        <v>9493.75</v>
      </c>
      <c r="J172" s="857"/>
    </row>
    <row r="173" spans="1:10" ht="18">
      <c r="A173" s="81" t="s">
        <v>30</v>
      </c>
      <c r="B173" s="18"/>
      <c r="C173" s="18"/>
      <c r="D173" s="18"/>
      <c r="E173" s="18"/>
      <c r="F173" s="18"/>
      <c r="G173" s="18"/>
      <c r="H173" s="18"/>
      <c r="I173" s="18"/>
      <c r="J173" s="60"/>
    </row>
    <row r="174" spans="1:10" ht="15.75">
      <c r="A174" s="850" t="s">
        <v>26</v>
      </c>
      <c r="B174" s="851"/>
      <c r="C174" s="852"/>
      <c r="D174" s="834" t="s">
        <v>2</v>
      </c>
      <c r="E174" s="853"/>
      <c r="F174" s="162" t="s">
        <v>0</v>
      </c>
      <c r="G174" s="834" t="s">
        <v>15</v>
      </c>
      <c r="H174" s="853"/>
      <c r="I174" s="850" t="s">
        <v>11</v>
      </c>
      <c r="J174" s="852"/>
    </row>
    <row r="175" spans="1:10" ht="15.75">
      <c r="A175" s="652" t="s">
        <v>314</v>
      </c>
      <c r="B175" s="683"/>
      <c r="C175" s="847"/>
      <c r="D175" s="652" t="s">
        <v>157</v>
      </c>
      <c r="E175" s="847"/>
      <c r="F175" s="144">
        <v>1.4</v>
      </c>
      <c r="G175" s="652">
        <f>'[1]$MATERIALES'!$C$6</f>
        <v>60000</v>
      </c>
      <c r="H175" s="847"/>
      <c r="I175" s="856">
        <f>G175*F175</f>
        <v>84000</v>
      </c>
      <c r="J175" s="857"/>
    </row>
    <row r="176" spans="1:10" ht="15.75">
      <c r="A176" s="652" t="s">
        <v>156</v>
      </c>
      <c r="B176" s="683"/>
      <c r="C176" s="847"/>
      <c r="D176" s="652" t="s">
        <v>158</v>
      </c>
      <c r="E176" s="847"/>
      <c r="F176" s="144">
        <v>170</v>
      </c>
      <c r="G176" s="652">
        <f>'[1]$MATERIALES'!$C$14</f>
        <v>20</v>
      </c>
      <c r="H176" s="847"/>
      <c r="I176" s="856">
        <f>G176*F176</f>
        <v>3400</v>
      </c>
      <c r="J176" s="857"/>
    </row>
    <row r="177" spans="1:10" ht="15.75">
      <c r="A177" s="652" t="s">
        <v>303</v>
      </c>
      <c r="B177" s="683"/>
      <c r="C177" s="847"/>
      <c r="D177" s="652" t="s">
        <v>304</v>
      </c>
      <c r="E177" s="847"/>
      <c r="F177" s="144">
        <v>6</v>
      </c>
      <c r="G177" s="652">
        <f>'[1]$MATERIALES'!$C$7</f>
        <v>19367</v>
      </c>
      <c r="H177" s="847"/>
      <c r="I177" s="856">
        <f>G177*F177</f>
        <v>116202</v>
      </c>
      <c r="J177" s="857"/>
    </row>
    <row r="178" spans="1:10" ht="15.75">
      <c r="A178" s="652"/>
      <c r="B178" s="683"/>
      <c r="C178" s="847"/>
      <c r="D178" s="652"/>
      <c r="E178" s="847"/>
      <c r="F178" s="144"/>
      <c r="G178" s="652"/>
      <c r="H178" s="847"/>
      <c r="I178" s="856"/>
      <c r="J178" s="857"/>
    </row>
    <row r="179" spans="1:10" ht="15.75">
      <c r="A179" s="94"/>
      <c r="B179" s="18"/>
      <c r="C179" s="18"/>
      <c r="D179" s="18"/>
      <c r="E179" s="18"/>
      <c r="F179" s="18"/>
      <c r="G179" s="652" t="s">
        <v>13</v>
      </c>
      <c r="H179" s="847"/>
      <c r="I179" s="856">
        <f>SUM(I175:J178)</f>
        <v>203602</v>
      </c>
      <c r="J179" s="857"/>
    </row>
    <row r="180" spans="1:10" ht="18">
      <c r="A180" s="81" t="s">
        <v>31</v>
      </c>
      <c r="B180" s="82"/>
      <c r="C180" s="153"/>
      <c r="D180" s="153"/>
      <c r="E180" s="153"/>
      <c r="F180" s="153"/>
      <c r="G180" s="163"/>
      <c r="H180" s="163"/>
      <c r="I180" s="164"/>
      <c r="J180" s="165"/>
    </row>
    <row r="181" spans="1:10" ht="15.75">
      <c r="A181" s="858" t="s">
        <v>27</v>
      </c>
      <c r="B181" s="858"/>
      <c r="C181" s="161" t="s">
        <v>32</v>
      </c>
      <c r="D181" s="161" t="s">
        <v>33</v>
      </c>
      <c r="E181" s="858" t="s">
        <v>34</v>
      </c>
      <c r="F181" s="858"/>
      <c r="G181" s="858" t="s">
        <v>35</v>
      </c>
      <c r="H181" s="858"/>
      <c r="I181" s="854" t="s">
        <v>11</v>
      </c>
      <c r="J181" s="855"/>
    </row>
    <row r="182" spans="1:10" ht="15.75">
      <c r="A182" s="820"/>
      <c r="B182" s="820"/>
      <c r="C182" s="156"/>
      <c r="D182" s="156"/>
      <c r="E182" s="820"/>
      <c r="F182" s="820"/>
      <c r="G182" s="820"/>
      <c r="H182" s="820"/>
      <c r="I182" s="838"/>
      <c r="J182" s="838"/>
    </row>
    <row r="183" spans="1:10" ht="15.75">
      <c r="A183" s="820"/>
      <c r="B183" s="820"/>
      <c r="C183" s="156"/>
      <c r="D183" s="156"/>
      <c r="E183" s="820"/>
      <c r="F183" s="820"/>
      <c r="G183" s="820"/>
      <c r="H183" s="820"/>
      <c r="I183" s="838"/>
      <c r="J183" s="838"/>
    </row>
    <row r="184" spans="1:10" ht="15.75">
      <c r="A184" s="820"/>
      <c r="B184" s="820"/>
      <c r="C184" s="156"/>
      <c r="D184" s="156"/>
      <c r="E184" s="820"/>
      <c r="F184" s="820"/>
      <c r="G184" s="820"/>
      <c r="H184" s="820"/>
      <c r="I184" s="838"/>
      <c r="J184" s="838"/>
    </row>
    <row r="185" spans="1:10" ht="15.75">
      <c r="A185" s="166"/>
      <c r="B185" s="163"/>
      <c r="C185" s="153"/>
      <c r="D185" s="153"/>
      <c r="E185" s="163"/>
      <c r="F185" s="163"/>
      <c r="G185" s="820" t="s">
        <v>13</v>
      </c>
      <c r="H185" s="820"/>
      <c r="I185" s="838">
        <f>SUM(I182:J184)</f>
        <v>0</v>
      </c>
      <c r="J185" s="838"/>
    </row>
    <row r="186" spans="1:10" ht="18">
      <c r="A186" s="81" t="s">
        <v>36</v>
      </c>
      <c r="B186" s="153"/>
      <c r="C186" s="153"/>
      <c r="D186" s="153"/>
      <c r="E186" s="153"/>
      <c r="F186" s="153"/>
      <c r="G186" s="153"/>
      <c r="H186" s="153"/>
      <c r="I186" s="154"/>
      <c r="J186" s="155"/>
    </row>
    <row r="187" spans="1:10" ht="15.75">
      <c r="A187" s="850" t="s">
        <v>37</v>
      </c>
      <c r="B187" s="851"/>
      <c r="C187" s="851"/>
      <c r="D187" s="851"/>
      <c r="E187" s="851"/>
      <c r="F187" s="852"/>
      <c r="G187" s="834" t="s">
        <v>44</v>
      </c>
      <c r="H187" s="853"/>
      <c r="I187" s="854" t="s">
        <v>11</v>
      </c>
      <c r="J187" s="855"/>
    </row>
    <row r="188" spans="1:10" ht="15.75">
      <c r="A188" s="652" t="s">
        <v>317</v>
      </c>
      <c r="B188" s="683"/>
      <c r="C188" s="683"/>
      <c r="D188" s="683"/>
      <c r="E188" s="683"/>
      <c r="F188" s="847"/>
      <c r="G188" s="820">
        <v>6</v>
      </c>
      <c r="H188" s="820"/>
      <c r="I188" s="838">
        <v>30500</v>
      </c>
      <c r="J188" s="838"/>
    </row>
    <row r="189" spans="1:10" ht="15.75">
      <c r="A189" s="652"/>
      <c r="B189" s="683"/>
      <c r="C189" s="683"/>
      <c r="D189" s="683"/>
      <c r="E189" s="683"/>
      <c r="F189" s="847"/>
      <c r="G189" s="820"/>
      <c r="H189" s="820"/>
      <c r="I189" s="838"/>
      <c r="J189" s="838"/>
    </row>
    <row r="190" spans="1:10" ht="15.75">
      <c r="A190" s="848"/>
      <c r="B190" s="849"/>
      <c r="C190" s="153"/>
      <c r="D190" s="153"/>
      <c r="E190" s="849"/>
      <c r="F190" s="849"/>
      <c r="G190" s="820" t="s">
        <v>13</v>
      </c>
      <c r="H190" s="820"/>
      <c r="I190" s="838">
        <f>SUM(I188:J189)</f>
        <v>30500</v>
      </c>
      <c r="J190" s="838"/>
    </row>
    <row r="191" spans="1:10" ht="15.75">
      <c r="A191" s="94"/>
      <c r="B191" s="18"/>
      <c r="C191" s="18"/>
      <c r="D191" s="18"/>
      <c r="E191" s="18"/>
      <c r="F191" s="18"/>
      <c r="G191" s="163"/>
      <c r="H191" s="163"/>
      <c r="I191" s="164"/>
      <c r="J191" s="165"/>
    </row>
    <row r="192" spans="1:10" ht="15.75">
      <c r="A192" s="820" t="s">
        <v>150</v>
      </c>
      <c r="B192" s="820"/>
      <c r="C192" s="820"/>
      <c r="D192" s="820"/>
      <c r="E192" s="820"/>
      <c r="F192" s="820"/>
      <c r="G192" s="820"/>
      <c r="H192" s="820"/>
      <c r="I192" s="838">
        <f>ROUND(I190+I185+I179+I172,0)</f>
        <v>243596</v>
      </c>
      <c r="J192" s="838"/>
    </row>
  </sheetData>
  <sheetProtection password="D8DD" sheet="1" formatCells="0" formatColumns="0" formatRows="0" insertColumns="0" insertRows="0" insertHyperlinks="0" deleteColumns="0" deleteRows="0" sort="0" autoFilter="0" pivotTables="0"/>
  <mergeCells count="468">
    <mergeCell ref="A5:B5"/>
    <mergeCell ref="C5:J5"/>
    <mergeCell ref="B9:B10"/>
    <mergeCell ref="C9:E10"/>
    <mergeCell ref="F9:F10"/>
    <mergeCell ref="G9:G10"/>
    <mergeCell ref="H9:J9"/>
    <mergeCell ref="A6:B6"/>
    <mergeCell ref="C6:J6"/>
    <mergeCell ref="A7:B7"/>
    <mergeCell ref="A1:J1"/>
    <mergeCell ref="A3:B3"/>
    <mergeCell ref="C3:J3"/>
    <mergeCell ref="A4:B4"/>
    <mergeCell ref="C4:J4"/>
    <mergeCell ref="B11:B12"/>
    <mergeCell ref="C11:E12"/>
    <mergeCell ref="F11:G11"/>
    <mergeCell ref="H11:J11"/>
    <mergeCell ref="F12:J12"/>
    <mergeCell ref="G17:H17"/>
    <mergeCell ref="I17:J17"/>
    <mergeCell ref="C7:E7"/>
    <mergeCell ref="F7:J7"/>
    <mergeCell ref="A16:C16"/>
    <mergeCell ref="G16:H16"/>
    <mergeCell ref="I16:J16"/>
    <mergeCell ref="A19:C19"/>
    <mergeCell ref="D19:E19"/>
    <mergeCell ref="G19:H19"/>
    <mergeCell ref="I19:J19"/>
    <mergeCell ref="A20:C20"/>
    <mergeCell ref="D20:E20"/>
    <mergeCell ref="G20:H20"/>
    <mergeCell ref="I20:J20"/>
    <mergeCell ref="A26:B26"/>
    <mergeCell ref="E26:F26"/>
    <mergeCell ref="G26:H26"/>
    <mergeCell ref="I26:J26"/>
    <mergeCell ref="G21:H21"/>
    <mergeCell ref="I21:J21"/>
    <mergeCell ref="G24:H24"/>
    <mergeCell ref="I24:J24"/>
    <mergeCell ref="A21:C21"/>
    <mergeCell ref="D21:E21"/>
    <mergeCell ref="A27:B27"/>
    <mergeCell ref="E27:F27"/>
    <mergeCell ref="G27:H27"/>
    <mergeCell ref="I27:J27"/>
    <mergeCell ref="A14:B14"/>
    <mergeCell ref="A15:C15"/>
    <mergeCell ref="E15:F15"/>
    <mergeCell ref="G15:H15"/>
    <mergeCell ref="I15:J15"/>
    <mergeCell ref="E16:F16"/>
    <mergeCell ref="G22:H22"/>
    <mergeCell ref="I22:J22"/>
    <mergeCell ref="A23:C23"/>
    <mergeCell ref="D23:E23"/>
    <mergeCell ref="G23:H23"/>
    <mergeCell ref="I23:J23"/>
    <mergeCell ref="A22:C22"/>
    <mergeCell ref="D22:E22"/>
    <mergeCell ref="A28:B28"/>
    <mergeCell ref="E28:F28"/>
    <mergeCell ref="A29:B29"/>
    <mergeCell ref="E29:F29"/>
    <mergeCell ref="G29:H29"/>
    <mergeCell ref="I29:J29"/>
    <mergeCell ref="G28:H28"/>
    <mergeCell ref="I28:J28"/>
    <mergeCell ref="G30:H30"/>
    <mergeCell ref="I30:J30"/>
    <mergeCell ref="A32:F32"/>
    <mergeCell ref="G32:H32"/>
    <mergeCell ref="I32:J32"/>
    <mergeCell ref="A33:F33"/>
    <mergeCell ref="G33:H33"/>
    <mergeCell ref="I33:J33"/>
    <mergeCell ref="A34:F34"/>
    <mergeCell ref="G34:H34"/>
    <mergeCell ref="I34:J34"/>
    <mergeCell ref="A35:B35"/>
    <mergeCell ref="E35:F35"/>
    <mergeCell ref="G35:H35"/>
    <mergeCell ref="I35:J35"/>
    <mergeCell ref="A37:H37"/>
    <mergeCell ref="I37:J37"/>
    <mergeCell ref="A38:J38"/>
    <mergeCell ref="A40:B40"/>
    <mergeCell ref="C40:J40"/>
    <mergeCell ref="A41:B41"/>
    <mergeCell ref="C41:J41"/>
    <mergeCell ref="A42:B42"/>
    <mergeCell ref="C42:J42"/>
    <mergeCell ref="A43:B43"/>
    <mergeCell ref="C43:J43"/>
    <mergeCell ref="A44:B44"/>
    <mergeCell ref="C44:E44"/>
    <mergeCell ref="F44:J44"/>
    <mergeCell ref="B46:B47"/>
    <mergeCell ref="C46:E47"/>
    <mergeCell ref="F46:F47"/>
    <mergeCell ref="G46:G47"/>
    <mergeCell ref="H46:J46"/>
    <mergeCell ref="B48:B49"/>
    <mergeCell ref="C48:E49"/>
    <mergeCell ref="F48:G48"/>
    <mergeCell ref="H48:J48"/>
    <mergeCell ref="F49:J49"/>
    <mergeCell ref="A51:B51"/>
    <mergeCell ref="A52:C52"/>
    <mergeCell ref="E52:F52"/>
    <mergeCell ref="G52:H52"/>
    <mergeCell ref="I52:J52"/>
    <mergeCell ref="A53:C53"/>
    <mergeCell ref="E53:F53"/>
    <mergeCell ref="G53:H53"/>
    <mergeCell ref="I53:J53"/>
    <mergeCell ref="G54:H54"/>
    <mergeCell ref="I54:J54"/>
    <mergeCell ref="A56:C56"/>
    <mergeCell ref="D56:E56"/>
    <mergeCell ref="G56:H56"/>
    <mergeCell ref="I56:J56"/>
    <mergeCell ref="A57:C57"/>
    <mergeCell ref="D57:E57"/>
    <mergeCell ref="G57:H57"/>
    <mergeCell ref="I57:J57"/>
    <mergeCell ref="A58:C58"/>
    <mergeCell ref="D58:E58"/>
    <mergeCell ref="G58:H58"/>
    <mergeCell ref="I58:J58"/>
    <mergeCell ref="A59:C59"/>
    <mergeCell ref="D59:E59"/>
    <mergeCell ref="G59:H59"/>
    <mergeCell ref="I59:J59"/>
    <mergeCell ref="A60:C60"/>
    <mergeCell ref="D60:E60"/>
    <mergeCell ref="G60:H60"/>
    <mergeCell ref="I60:J60"/>
    <mergeCell ref="G61:H61"/>
    <mergeCell ref="I61:J61"/>
    <mergeCell ref="A63:B63"/>
    <mergeCell ref="E63:F63"/>
    <mergeCell ref="G63:H63"/>
    <mergeCell ref="I63:J63"/>
    <mergeCell ref="A64:B64"/>
    <mergeCell ref="E64:F64"/>
    <mergeCell ref="G64:H64"/>
    <mergeCell ref="I64:J64"/>
    <mergeCell ref="A65:B65"/>
    <mergeCell ref="E65:F65"/>
    <mergeCell ref="G65:H65"/>
    <mergeCell ref="I65:J65"/>
    <mergeCell ref="A66:B66"/>
    <mergeCell ref="E66:F66"/>
    <mergeCell ref="G66:H66"/>
    <mergeCell ref="I66:J66"/>
    <mergeCell ref="G67:H67"/>
    <mergeCell ref="I67:J67"/>
    <mergeCell ref="A69:F69"/>
    <mergeCell ref="G69:H69"/>
    <mergeCell ref="I69:J69"/>
    <mergeCell ref="A70:F70"/>
    <mergeCell ref="G70:H70"/>
    <mergeCell ref="I70:J70"/>
    <mergeCell ref="A71:F71"/>
    <mergeCell ref="G71:H71"/>
    <mergeCell ref="I71:J71"/>
    <mergeCell ref="A72:B72"/>
    <mergeCell ref="E72:F72"/>
    <mergeCell ref="G72:H72"/>
    <mergeCell ref="I72:J72"/>
    <mergeCell ref="A74:H74"/>
    <mergeCell ref="I74:J74"/>
    <mergeCell ref="A75:J75"/>
    <mergeCell ref="A77:B77"/>
    <mergeCell ref="C77:J77"/>
    <mergeCell ref="A78:B78"/>
    <mergeCell ref="C78:J78"/>
    <mergeCell ref="A79:B79"/>
    <mergeCell ref="C79:J79"/>
    <mergeCell ref="A80:B80"/>
    <mergeCell ref="C80:J80"/>
    <mergeCell ref="A81:B81"/>
    <mergeCell ref="C81:E81"/>
    <mergeCell ref="F81:J81"/>
    <mergeCell ref="B83:B84"/>
    <mergeCell ref="C83:E84"/>
    <mergeCell ref="F83:F84"/>
    <mergeCell ref="G83:G84"/>
    <mergeCell ref="H83:J83"/>
    <mergeCell ref="B85:B86"/>
    <mergeCell ref="C85:E86"/>
    <mergeCell ref="F85:G85"/>
    <mergeCell ref="H85:J85"/>
    <mergeCell ref="F86:J86"/>
    <mergeCell ref="A88:B88"/>
    <mergeCell ref="A89:C89"/>
    <mergeCell ref="E89:F89"/>
    <mergeCell ref="G89:H89"/>
    <mergeCell ref="I89:J89"/>
    <mergeCell ref="A90:C90"/>
    <mergeCell ref="E90:F90"/>
    <mergeCell ref="G90:H90"/>
    <mergeCell ref="I90:J90"/>
    <mergeCell ref="A91:C91"/>
    <mergeCell ref="E91:F91"/>
    <mergeCell ref="G91:H91"/>
    <mergeCell ref="I91:J91"/>
    <mergeCell ref="A92:C92"/>
    <mergeCell ref="E92:F92"/>
    <mergeCell ref="G92:H92"/>
    <mergeCell ref="I92:J92"/>
    <mergeCell ref="G93:H93"/>
    <mergeCell ref="I93:J93"/>
    <mergeCell ref="A95:C95"/>
    <mergeCell ref="D95:E95"/>
    <mergeCell ref="G95:H95"/>
    <mergeCell ref="I95:J95"/>
    <mergeCell ref="A96:C96"/>
    <mergeCell ref="D96:E96"/>
    <mergeCell ref="G96:H96"/>
    <mergeCell ref="I96:J96"/>
    <mergeCell ref="A97:C97"/>
    <mergeCell ref="D97:E97"/>
    <mergeCell ref="G97:H97"/>
    <mergeCell ref="I97:J97"/>
    <mergeCell ref="A98:C98"/>
    <mergeCell ref="D98:E98"/>
    <mergeCell ref="G98:H98"/>
    <mergeCell ref="I98:J98"/>
    <mergeCell ref="A99:C99"/>
    <mergeCell ref="D99:E99"/>
    <mergeCell ref="G99:H99"/>
    <mergeCell ref="I99:J99"/>
    <mergeCell ref="A100:C100"/>
    <mergeCell ref="D100:E100"/>
    <mergeCell ref="G100:H100"/>
    <mergeCell ref="I100:J100"/>
    <mergeCell ref="G101:H101"/>
    <mergeCell ref="I101:J101"/>
    <mergeCell ref="A103:B103"/>
    <mergeCell ref="E103:F103"/>
    <mergeCell ref="G103:H103"/>
    <mergeCell ref="I103:J103"/>
    <mergeCell ref="A104:B104"/>
    <mergeCell ref="E104:F104"/>
    <mergeCell ref="G104:H104"/>
    <mergeCell ref="I104:J104"/>
    <mergeCell ref="A105:B105"/>
    <mergeCell ref="E105:F105"/>
    <mergeCell ref="G105:H105"/>
    <mergeCell ref="I105:J105"/>
    <mergeCell ref="A106:B106"/>
    <mergeCell ref="E106:F106"/>
    <mergeCell ref="G106:H106"/>
    <mergeCell ref="I106:J106"/>
    <mergeCell ref="G107:H107"/>
    <mergeCell ref="I107:J107"/>
    <mergeCell ref="A109:F109"/>
    <mergeCell ref="G109:H109"/>
    <mergeCell ref="I109:J109"/>
    <mergeCell ref="A110:F110"/>
    <mergeCell ref="G110:H110"/>
    <mergeCell ref="I110:J110"/>
    <mergeCell ref="A111:F111"/>
    <mergeCell ref="G111:H111"/>
    <mergeCell ref="I111:J111"/>
    <mergeCell ref="A112:B112"/>
    <mergeCell ref="E112:F112"/>
    <mergeCell ref="G112:H112"/>
    <mergeCell ref="I112:J112"/>
    <mergeCell ref="A114:H114"/>
    <mergeCell ref="I114:J114"/>
    <mergeCell ref="A115:J115"/>
    <mergeCell ref="A117:B117"/>
    <mergeCell ref="C117:J117"/>
    <mergeCell ref="A118:B118"/>
    <mergeCell ref="C118:J118"/>
    <mergeCell ref="A119:B119"/>
    <mergeCell ref="C119:J119"/>
    <mergeCell ref="A120:B120"/>
    <mergeCell ref="C120:J120"/>
    <mergeCell ref="A121:B121"/>
    <mergeCell ref="C121:E121"/>
    <mergeCell ref="F121:J121"/>
    <mergeCell ref="B123:B124"/>
    <mergeCell ref="C123:E124"/>
    <mergeCell ref="F123:F124"/>
    <mergeCell ref="G123:G124"/>
    <mergeCell ref="H123:J123"/>
    <mergeCell ref="B125:B126"/>
    <mergeCell ref="C125:E126"/>
    <mergeCell ref="F125:G125"/>
    <mergeCell ref="H125:J125"/>
    <mergeCell ref="F126:J126"/>
    <mergeCell ref="A128:B128"/>
    <mergeCell ref="A129:C129"/>
    <mergeCell ref="E129:F129"/>
    <mergeCell ref="G129:H129"/>
    <mergeCell ref="I129:J129"/>
    <mergeCell ref="A130:C130"/>
    <mergeCell ref="E130:F130"/>
    <mergeCell ref="G130:H130"/>
    <mergeCell ref="I130:J130"/>
    <mergeCell ref="A131:C131"/>
    <mergeCell ref="E131:F131"/>
    <mergeCell ref="G131:H131"/>
    <mergeCell ref="I131:J131"/>
    <mergeCell ref="A132:C132"/>
    <mergeCell ref="E132:F132"/>
    <mergeCell ref="G132:H132"/>
    <mergeCell ref="I132:J132"/>
    <mergeCell ref="G133:H133"/>
    <mergeCell ref="I133:J133"/>
    <mergeCell ref="A135:C135"/>
    <mergeCell ref="D135:E135"/>
    <mergeCell ref="G135:H135"/>
    <mergeCell ref="I135:J135"/>
    <mergeCell ref="A136:C136"/>
    <mergeCell ref="D136:E136"/>
    <mergeCell ref="G136:H136"/>
    <mergeCell ref="I136:J136"/>
    <mergeCell ref="A137:C137"/>
    <mergeCell ref="D137:E137"/>
    <mergeCell ref="G137:H137"/>
    <mergeCell ref="I137:J137"/>
    <mergeCell ref="A138:C138"/>
    <mergeCell ref="D138:E138"/>
    <mergeCell ref="G138:H138"/>
    <mergeCell ref="I138:J138"/>
    <mergeCell ref="A139:C139"/>
    <mergeCell ref="D139:E139"/>
    <mergeCell ref="G139:H139"/>
    <mergeCell ref="I139:J139"/>
    <mergeCell ref="G140:H140"/>
    <mergeCell ref="I140:J140"/>
    <mergeCell ref="A142:B142"/>
    <mergeCell ref="E142:F142"/>
    <mergeCell ref="G142:H142"/>
    <mergeCell ref="I142:J142"/>
    <mergeCell ref="A143:B143"/>
    <mergeCell ref="E143:F143"/>
    <mergeCell ref="G143:H143"/>
    <mergeCell ref="I143:J143"/>
    <mergeCell ref="A144:B144"/>
    <mergeCell ref="E144:F144"/>
    <mergeCell ref="G144:H144"/>
    <mergeCell ref="I144:J144"/>
    <mergeCell ref="A145:B145"/>
    <mergeCell ref="E145:F145"/>
    <mergeCell ref="G145:H145"/>
    <mergeCell ref="I145:J145"/>
    <mergeCell ref="G146:H146"/>
    <mergeCell ref="I146:J146"/>
    <mergeCell ref="A148:F148"/>
    <mergeCell ref="G148:H148"/>
    <mergeCell ref="I148:J148"/>
    <mergeCell ref="A149:F149"/>
    <mergeCell ref="G149:H149"/>
    <mergeCell ref="I149:J149"/>
    <mergeCell ref="A150:F150"/>
    <mergeCell ref="G150:H150"/>
    <mergeCell ref="I150:J150"/>
    <mergeCell ref="A151:B151"/>
    <mergeCell ref="E151:F151"/>
    <mergeCell ref="G151:H151"/>
    <mergeCell ref="I151:J151"/>
    <mergeCell ref="A153:H153"/>
    <mergeCell ref="I153:J153"/>
    <mergeCell ref="A154:J154"/>
    <mergeCell ref="A156:B156"/>
    <mergeCell ref="C156:J156"/>
    <mergeCell ref="A157:B157"/>
    <mergeCell ref="C157:J157"/>
    <mergeCell ref="A158:B158"/>
    <mergeCell ref="C158:J158"/>
    <mergeCell ref="A159:B159"/>
    <mergeCell ref="C159:J159"/>
    <mergeCell ref="A160:B160"/>
    <mergeCell ref="C160:E160"/>
    <mergeCell ref="F160:J160"/>
    <mergeCell ref="B162:B163"/>
    <mergeCell ref="C162:E163"/>
    <mergeCell ref="F162:F163"/>
    <mergeCell ref="G162:G163"/>
    <mergeCell ref="H162:J162"/>
    <mergeCell ref="B164:B165"/>
    <mergeCell ref="C164:E165"/>
    <mergeCell ref="F164:G164"/>
    <mergeCell ref="H164:J164"/>
    <mergeCell ref="F165:J165"/>
    <mergeCell ref="A167:B167"/>
    <mergeCell ref="A168:C168"/>
    <mergeCell ref="E168:F168"/>
    <mergeCell ref="G168:H168"/>
    <mergeCell ref="I168:J168"/>
    <mergeCell ref="A169:C169"/>
    <mergeCell ref="E169:F169"/>
    <mergeCell ref="G169:H169"/>
    <mergeCell ref="I169:J169"/>
    <mergeCell ref="A170:C170"/>
    <mergeCell ref="E170:F170"/>
    <mergeCell ref="G170:H170"/>
    <mergeCell ref="I170:J170"/>
    <mergeCell ref="A171:C171"/>
    <mergeCell ref="E171:F171"/>
    <mergeCell ref="G171:H171"/>
    <mergeCell ref="I171:J171"/>
    <mergeCell ref="G172:H172"/>
    <mergeCell ref="I172:J172"/>
    <mergeCell ref="A174:C174"/>
    <mergeCell ref="D174:E174"/>
    <mergeCell ref="G174:H174"/>
    <mergeCell ref="I174:J174"/>
    <mergeCell ref="A175:C175"/>
    <mergeCell ref="D175:E175"/>
    <mergeCell ref="G175:H175"/>
    <mergeCell ref="I175:J175"/>
    <mergeCell ref="A176:C176"/>
    <mergeCell ref="D176:E176"/>
    <mergeCell ref="G176:H176"/>
    <mergeCell ref="I176:J176"/>
    <mergeCell ref="A177:C177"/>
    <mergeCell ref="D177:E177"/>
    <mergeCell ref="G177:H177"/>
    <mergeCell ref="I177:J177"/>
    <mergeCell ref="A178:C178"/>
    <mergeCell ref="D178:E178"/>
    <mergeCell ref="G178:H178"/>
    <mergeCell ref="I178:J178"/>
    <mergeCell ref="G179:H179"/>
    <mergeCell ref="I179:J179"/>
    <mergeCell ref="A181:B181"/>
    <mergeCell ref="E181:F181"/>
    <mergeCell ref="G181:H181"/>
    <mergeCell ref="I181:J181"/>
    <mergeCell ref="A182:B182"/>
    <mergeCell ref="E182:F182"/>
    <mergeCell ref="G182:H182"/>
    <mergeCell ref="I182:J182"/>
    <mergeCell ref="A183:B183"/>
    <mergeCell ref="E183:F183"/>
    <mergeCell ref="G183:H183"/>
    <mergeCell ref="I183:J183"/>
    <mergeCell ref="A184:B184"/>
    <mergeCell ref="E184:F184"/>
    <mergeCell ref="G184:H184"/>
    <mergeCell ref="I184:J184"/>
    <mergeCell ref="G185:H185"/>
    <mergeCell ref="I185:J185"/>
    <mergeCell ref="A187:F187"/>
    <mergeCell ref="G187:H187"/>
    <mergeCell ref="I187:J187"/>
    <mergeCell ref="A188:F188"/>
    <mergeCell ref="G188:H188"/>
    <mergeCell ref="I188:J188"/>
    <mergeCell ref="A192:H192"/>
    <mergeCell ref="I192:J192"/>
    <mergeCell ref="A189:F189"/>
    <mergeCell ref="G189:H189"/>
    <mergeCell ref="I189:J189"/>
    <mergeCell ref="A190:B190"/>
    <mergeCell ref="E190:F190"/>
    <mergeCell ref="G190:H190"/>
    <mergeCell ref="I190:J190"/>
  </mergeCells>
  <printOptions horizontalCentered="1"/>
  <pageMargins left="0.7086614173228347" right="0.7086614173228347" top="0.7480314960629921" bottom="0.7480314960629921" header="0.31496062992125984" footer="0.31496062992125984"/>
  <pageSetup horizontalDpi="600" verticalDpi="600" orientation="portrait" scale="56" r:id="rId1"/>
  <rowBreaks count="2" manualBreakCount="2">
    <brk id="74" max="9" man="1"/>
    <brk id="153" max="9" man="1"/>
  </rowBreaks>
</worksheet>
</file>

<file path=xl/worksheets/sheet4.xml><?xml version="1.0" encoding="utf-8"?>
<worksheet xmlns="http://schemas.openxmlformats.org/spreadsheetml/2006/main" xmlns:r="http://schemas.openxmlformats.org/officeDocument/2006/relationships">
  <dimension ref="A1:H31"/>
  <sheetViews>
    <sheetView zoomScale="90" zoomScaleNormal="90" zoomScaleSheetLayoutView="90" zoomScalePageLayoutView="0" workbookViewId="0" topLeftCell="A1">
      <selection activeCell="F23" sqref="F23"/>
    </sheetView>
  </sheetViews>
  <sheetFormatPr defaultColWidth="11.421875" defaultRowHeight="15"/>
  <cols>
    <col min="1" max="1" width="9.8515625" style="189" customWidth="1"/>
    <col min="2" max="2" width="22.00390625" style="44" customWidth="1"/>
    <col min="3" max="3" width="22.7109375" style="44" customWidth="1"/>
    <col min="4" max="5" width="11.421875" style="44" customWidth="1"/>
    <col min="6" max="6" width="19.57421875" style="44" customWidth="1"/>
    <col min="7" max="7" width="0.42578125" style="44" customWidth="1"/>
    <col min="8" max="16384" width="11.421875" style="44" customWidth="1"/>
  </cols>
  <sheetData>
    <row r="1" spans="1:8" ht="15.75">
      <c r="A1" s="877" t="s">
        <v>218</v>
      </c>
      <c r="B1" s="878"/>
      <c r="C1" s="878"/>
      <c r="D1" s="878"/>
      <c r="E1" s="878"/>
      <c r="F1" s="879"/>
      <c r="G1" s="204"/>
      <c r="H1" s="204"/>
    </row>
    <row r="2" spans="1:8" ht="15.75">
      <c r="A2" s="877" t="s">
        <v>219</v>
      </c>
      <c r="B2" s="878"/>
      <c r="C2" s="878"/>
      <c r="D2" s="878"/>
      <c r="E2" s="878"/>
      <c r="F2" s="879"/>
      <c r="G2" s="876"/>
      <c r="H2" s="876"/>
    </row>
    <row r="3" spans="1:8" ht="15.75">
      <c r="A3" s="877" t="s">
        <v>220</v>
      </c>
      <c r="B3" s="878"/>
      <c r="C3" s="878"/>
      <c r="D3" s="878"/>
      <c r="E3" s="878"/>
      <c r="F3" s="879"/>
      <c r="G3" s="876"/>
      <c r="H3" s="876"/>
    </row>
    <row r="4" spans="1:8" ht="15.75">
      <c r="A4" s="877" t="s">
        <v>226</v>
      </c>
      <c r="B4" s="878"/>
      <c r="C4" s="878"/>
      <c r="D4" s="878"/>
      <c r="E4" s="878"/>
      <c r="F4" s="879"/>
      <c r="G4" s="876"/>
      <c r="H4" s="876"/>
    </row>
    <row r="5" spans="1:8" ht="15">
      <c r="A5" s="194"/>
      <c r="B5" s="118"/>
      <c r="G5" s="118"/>
      <c r="H5" s="118"/>
    </row>
    <row r="6" spans="1:7" ht="15.75">
      <c r="A6" s="228">
        <v>1</v>
      </c>
      <c r="B6" s="625" t="s">
        <v>20</v>
      </c>
      <c r="C6" s="626"/>
      <c r="D6" s="626"/>
      <c r="E6" s="626"/>
      <c r="F6" s="626"/>
      <c r="G6" s="201"/>
    </row>
    <row r="7" spans="1:7" ht="15">
      <c r="A7" s="194"/>
      <c r="B7" s="290"/>
      <c r="C7" s="291"/>
      <c r="D7" s="871" t="s">
        <v>339</v>
      </c>
      <c r="E7" s="872"/>
      <c r="F7" s="292">
        <f>'CONTENIDO GENERAL'!$H$35</f>
        <v>19581738.160900004</v>
      </c>
      <c r="G7" s="202"/>
    </row>
    <row r="8" spans="1:7" ht="15.75">
      <c r="A8" s="228">
        <v>2</v>
      </c>
      <c r="B8" s="625" t="str">
        <f>'[2]CONTENIDO GENERAL'!B38:G38</f>
        <v>ZAPATA CONCRETO REFORZADO INCLUYE FORMALETA</v>
      </c>
      <c r="C8" s="626"/>
      <c r="D8" s="626"/>
      <c r="E8" s="626"/>
      <c r="F8" s="626"/>
      <c r="G8" s="203"/>
    </row>
    <row r="9" spans="1:7" ht="15">
      <c r="A9" s="194"/>
      <c r="B9" s="290"/>
      <c r="C9" s="291"/>
      <c r="D9" s="871" t="s">
        <v>339</v>
      </c>
      <c r="E9" s="872"/>
      <c r="F9" s="292">
        <f>'CONTENIDO GENERAL'!$H$56</f>
        <v>106616304.96762499</v>
      </c>
      <c r="G9" s="202"/>
    </row>
    <row r="10" spans="1:7" ht="15.75">
      <c r="A10" s="228">
        <v>3</v>
      </c>
      <c r="B10" s="625" t="str">
        <f>'[2]CONTENIDO GENERAL'!B49:G49</f>
        <v>MURO EN MAMPOSTERIA TIPO SOGA </v>
      </c>
      <c r="C10" s="626"/>
      <c r="D10" s="626"/>
      <c r="E10" s="626"/>
      <c r="F10" s="626"/>
      <c r="G10" s="203"/>
    </row>
    <row r="11" spans="1:7" ht="15">
      <c r="A11" s="194"/>
      <c r="B11" s="290"/>
      <c r="C11" s="291"/>
      <c r="D11" s="871" t="s">
        <v>339</v>
      </c>
      <c r="E11" s="872"/>
      <c r="F11" s="292">
        <f>'CONTENIDO GENERAL'!$H$64</f>
        <v>16642974.446999999</v>
      </c>
      <c r="G11" s="202"/>
    </row>
    <row r="12" spans="1:7" ht="15.75">
      <c r="A12" s="228">
        <v>4</v>
      </c>
      <c r="B12" s="625" t="str">
        <f>'CONTENIDO GENERAL'!$B$65</f>
        <v>PISOS </v>
      </c>
      <c r="C12" s="626"/>
      <c r="D12" s="626"/>
      <c r="E12" s="626"/>
      <c r="F12" s="626"/>
      <c r="G12" s="203"/>
    </row>
    <row r="13" spans="1:7" ht="15">
      <c r="A13" s="194"/>
      <c r="B13" s="290"/>
      <c r="C13" s="291"/>
      <c r="D13" s="871" t="s">
        <v>339</v>
      </c>
      <c r="E13" s="872"/>
      <c r="F13" s="292">
        <f>'CONTENIDO GENERAL'!$H$71</f>
        <v>45932270.754999995</v>
      </c>
      <c r="G13" s="202"/>
    </row>
    <row r="14" spans="1:7" ht="15.75">
      <c r="A14" s="228">
        <v>5</v>
      </c>
      <c r="B14" s="625" t="str">
        <f>'CONTENIDO GENERAL'!$B$72</f>
        <v>CARPINTERIA METALICA</v>
      </c>
      <c r="C14" s="626"/>
      <c r="D14" s="626"/>
      <c r="E14" s="626"/>
      <c r="F14" s="626"/>
      <c r="G14" s="203"/>
    </row>
    <row r="15" spans="1:7" ht="15">
      <c r="A15" s="194"/>
      <c r="B15" s="290"/>
      <c r="C15" s="291"/>
      <c r="D15" s="871" t="s">
        <v>339</v>
      </c>
      <c r="E15" s="872"/>
      <c r="F15" s="292">
        <f>'CONTENIDO GENERAL'!$H$76</f>
        <v>10461276.65</v>
      </c>
      <c r="G15" s="202"/>
    </row>
    <row r="16" spans="1:7" ht="15.75">
      <c r="A16" s="228">
        <v>6</v>
      </c>
      <c r="B16" s="625" t="str">
        <f>'CONTENIDO GENERAL'!$B$81</f>
        <v>MANTENIMIENTO Y LIMPIEZA</v>
      </c>
      <c r="C16" s="626"/>
      <c r="D16" s="626"/>
      <c r="E16" s="626"/>
      <c r="F16" s="626"/>
      <c r="G16" s="203"/>
    </row>
    <row r="17" spans="1:7" ht="15">
      <c r="A17" s="194"/>
      <c r="B17" s="290"/>
      <c r="C17" s="291"/>
      <c r="D17" s="871" t="s">
        <v>339</v>
      </c>
      <c r="E17" s="872"/>
      <c r="F17" s="292">
        <f>'CONTENIDO GENERAL'!$H$85</f>
        <v>10059547.453125</v>
      </c>
      <c r="G17" s="202"/>
    </row>
    <row r="18" spans="1:7" ht="15">
      <c r="A18" s="194"/>
      <c r="B18" s="118"/>
      <c r="D18" s="196"/>
      <c r="E18" s="196"/>
      <c r="F18" s="197"/>
      <c r="G18" s="195"/>
    </row>
    <row r="19" spans="1:7" ht="15">
      <c r="A19" s="194"/>
      <c r="B19" s="118"/>
      <c r="D19" s="196"/>
      <c r="E19" s="196"/>
      <c r="F19" s="197"/>
      <c r="G19" s="195"/>
    </row>
    <row r="20" spans="1:7" ht="15">
      <c r="A20" s="194"/>
      <c r="B20" s="118"/>
      <c r="D20" s="196"/>
      <c r="E20" s="196"/>
      <c r="F20" s="197"/>
      <c r="G20" s="195"/>
    </row>
    <row r="21" spans="1:7" ht="15">
      <c r="A21" s="194"/>
      <c r="B21" s="118"/>
      <c r="D21" s="196"/>
      <c r="E21" s="196"/>
      <c r="F21" s="197"/>
      <c r="G21" s="195"/>
    </row>
    <row r="22" spans="1:2" ht="15">
      <c r="A22" s="194"/>
      <c r="B22" s="118"/>
    </row>
    <row r="23" spans="1:6" ht="15">
      <c r="A23" s="873" t="s">
        <v>265</v>
      </c>
      <c r="B23" s="874"/>
      <c r="C23" s="875"/>
      <c r="E23" s="198"/>
      <c r="F23" s="131">
        <f>'CONTENIDO GENERAL'!H87</f>
        <v>328015393.61521244</v>
      </c>
    </row>
    <row r="24" spans="1:6" ht="15">
      <c r="A24" s="873" t="s">
        <v>266</v>
      </c>
      <c r="B24" s="874"/>
      <c r="C24" s="875"/>
      <c r="E24" s="198"/>
      <c r="F24" s="260">
        <f>0.25*F23</f>
        <v>82003848.40380311</v>
      </c>
    </row>
    <row r="25" spans="1:6" ht="15">
      <c r="A25" s="873" t="s">
        <v>267</v>
      </c>
      <c r="B25" s="874"/>
      <c r="C25" s="875"/>
      <c r="E25" s="198"/>
      <c r="F25" s="260">
        <f>SUM(F23:F24)</f>
        <v>410019242.01901555</v>
      </c>
    </row>
    <row r="26" spans="1:6" ht="15">
      <c r="A26" s="873" t="s">
        <v>268</v>
      </c>
      <c r="B26" s="874"/>
      <c r="C26" s="875"/>
      <c r="E26" s="198"/>
      <c r="F26" s="260">
        <f>0.05*0.16*F23</f>
        <v>2624123.1489216997</v>
      </c>
    </row>
    <row r="27" spans="1:6" ht="17.25">
      <c r="A27" s="868" t="s">
        <v>269</v>
      </c>
      <c r="B27" s="869"/>
      <c r="C27" s="870"/>
      <c r="E27" s="199"/>
      <c r="F27" s="261">
        <f>F26+F25</f>
        <v>412643365.1679373</v>
      </c>
    </row>
    <row r="28" spans="1:2" ht="15">
      <c r="A28" s="200"/>
      <c r="B28" s="118"/>
    </row>
    <row r="29" spans="1:2" ht="15">
      <c r="A29" s="200"/>
      <c r="B29" s="118"/>
    </row>
    <row r="30" spans="1:2" ht="15">
      <c r="A30" s="200"/>
      <c r="B30" s="118"/>
    </row>
    <row r="31" spans="1:2" ht="15">
      <c r="A31" s="200"/>
      <c r="B31" s="118"/>
    </row>
  </sheetData>
  <sheetProtection password="D8DD" sheet="1" formatCells="0" formatColumns="0" formatRows="0" insertColumns="0" insertRows="0" insertHyperlinks="0" deleteColumns="0" deleteRows="0" sort="0" autoFilter="0" pivotTables="0"/>
  <mergeCells count="24">
    <mergeCell ref="A1:F1"/>
    <mergeCell ref="A2:F2"/>
    <mergeCell ref="D9:E9"/>
    <mergeCell ref="G2:H2"/>
    <mergeCell ref="A3:F3"/>
    <mergeCell ref="B16:F16"/>
    <mergeCell ref="D7:E7"/>
    <mergeCell ref="A24:C24"/>
    <mergeCell ref="G3:H3"/>
    <mergeCell ref="A4:F4"/>
    <mergeCell ref="D13:E13"/>
    <mergeCell ref="B14:F14"/>
    <mergeCell ref="D11:E11"/>
    <mergeCell ref="G4:H4"/>
    <mergeCell ref="A27:C27"/>
    <mergeCell ref="B6:F6"/>
    <mergeCell ref="B8:F8"/>
    <mergeCell ref="B10:F10"/>
    <mergeCell ref="B12:F12"/>
    <mergeCell ref="D15:E15"/>
    <mergeCell ref="D17:E17"/>
    <mergeCell ref="A26:C26"/>
    <mergeCell ref="A23:C23"/>
    <mergeCell ref="A25:C25"/>
  </mergeCells>
  <printOptions horizontalCentered="1"/>
  <pageMargins left="0.984251968503937" right="0.984251968503937" top="1.7716535433070868" bottom="0.984251968503937" header="0.5118110236220472" footer="0.5118110236220472"/>
  <pageSetup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E104"/>
  <sheetViews>
    <sheetView view="pageBreakPreview" zoomScaleSheetLayoutView="100" zoomScalePageLayoutView="0" workbookViewId="0" topLeftCell="A1">
      <selection activeCell="B106" sqref="B106"/>
    </sheetView>
  </sheetViews>
  <sheetFormatPr defaultColWidth="11.421875" defaultRowHeight="15"/>
  <cols>
    <col min="1" max="1" width="45.8515625" style="281" customWidth="1"/>
    <col min="2" max="2" width="19.421875" style="20" customWidth="1"/>
    <col min="3" max="3" width="18.140625" style="20" customWidth="1"/>
    <col min="4" max="6" width="11.421875" style="18" customWidth="1"/>
    <col min="7" max="7" width="48.140625" style="18" bestFit="1" customWidth="1"/>
    <col min="8" max="16384" width="11.421875" style="18" customWidth="1"/>
  </cols>
  <sheetData>
    <row r="1" spans="1:5" ht="22.5" customHeight="1">
      <c r="A1" s="276" t="s">
        <v>48</v>
      </c>
      <c r="B1" s="54" t="s">
        <v>10</v>
      </c>
      <c r="C1" s="54" t="s">
        <v>193</v>
      </c>
      <c r="D1" s="54" t="s">
        <v>194</v>
      </c>
      <c r="E1" s="7"/>
    </row>
    <row r="2" spans="1:5" ht="15.75">
      <c r="A2" s="277" t="s">
        <v>152</v>
      </c>
      <c r="B2" s="50" t="s">
        <v>46</v>
      </c>
      <c r="C2" s="205">
        <v>4000</v>
      </c>
      <c r="E2" s="7"/>
    </row>
    <row r="3" spans="1:5" ht="15.75">
      <c r="A3" s="277" t="s">
        <v>153</v>
      </c>
      <c r="B3" s="50" t="s">
        <v>47</v>
      </c>
      <c r="C3" s="205">
        <v>2200</v>
      </c>
      <c r="D3" s="7"/>
      <c r="E3" s="7"/>
    </row>
    <row r="4" spans="1:3" ht="15">
      <c r="A4" s="207" t="s">
        <v>160</v>
      </c>
      <c r="B4" s="205" t="s">
        <v>157</v>
      </c>
      <c r="C4" s="205">
        <v>80000</v>
      </c>
    </row>
    <row r="5" spans="1:3" ht="15">
      <c r="A5" s="207" t="s">
        <v>155</v>
      </c>
      <c r="B5" s="205" t="s">
        <v>157</v>
      </c>
      <c r="C5" s="205">
        <v>50000</v>
      </c>
    </row>
    <row r="6" spans="1:3" ht="15">
      <c r="A6" s="207" t="s">
        <v>314</v>
      </c>
      <c r="B6" s="205" t="s">
        <v>157</v>
      </c>
      <c r="C6" s="205">
        <v>60000</v>
      </c>
    </row>
    <row r="7" spans="1:4" ht="15">
      <c r="A7" s="278" t="s">
        <v>163</v>
      </c>
      <c r="B7" s="206" t="s">
        <v>164</v>
      </c>
      <c r="C7" s="205">
        <v>19367</v>
      </c>
      <c r="D7" s="118"/>
    </row>
    <row r="8" spans="1:4" ht="15">
      <c r="A8" s="207" t="s">
        <v>182</v>
      </c>
      <c r="B8" s="205" t="s">
        <v>157</v>
      </c>
      <c r="C8" s="205">
        <f>'ANALISIS BASICOS'!$I$114</f>
        <v>300000</v>
      </c>
      <c r="D8" s="20">
        <v>310000</v>
      </c>
    </row>
    <row r="9" spans="1:4" ht="15">
      <c r="A9" s="207" t="s">
        <v>183</v>
      </c>
      <c r="B9" s="205" t="s">
        <v>157</v>
      </c>
      <c r="C9" s="205">
        <v>250000</v>
      </c>
      <c r="D9" s="20">
        <v>270000</v>
      </c>
    </row>
    <row r="10" spans="1:4" ht="15">
      <c r="A10" s="207" t="s">
        <v>184</v>
      </c>
      <c r="B10" s="205" t="s">
        <v>157</v>
      </c>
      <c r="C10" s="205">
        <v>280000</v>
      </c>
      <c r="D10" s="20">
        <v>295000</v>
      </c>
    </row>
    <row r="11" spans="1:4" ht="15">
      <c r="A11" s="207" t="s">
        <v>315</v>
      </c>
      <c r="B11" s="205" t="s">
        <v>157</v>
      </c>
      <c r="C11" s="205">
        <f>'ANALISIS BASICOS'!$I$153</f>
        <v>214345</v>
      </c>
      <c r="D11" s="20"/>
    </row>
    <row r="12" spans="1:4" ht="15">
      <c r="A12" s="207" t="s">
        <v>316</v>
      </c>
      <c r="B12" s="205" t="s">
        <v>157</v>
      </c>
      <c r="C12" s="205">
        <f>'ANALISIS BASICOS'!$I$37</f>
        <v>327770</v>
      </c>
      <c r="D12" s="20"/>
    </row>
    <row r="13" spans="1:4" ht="15">
      <c r="A13" s="207" t="s">
        <v>185</v>
      </c>
      <c r="B13" s="205" t="s">
        <v>157</v>
      </c>
      <c r="C13" s="205">
        <v>260000</v>
      </c>
      <c r="D13" s="118">
        <v>265000</v>
      </c>
    </row>
    <row r="14" spans="1:3" ht="15">
      <c r="A14" s="207" t="s">
        <v>156</v>
      </c>
      <c r="B14" s="205" t="s">
        <v>158</v>
      </c>
      <c r="C14" s="205">
        <v>20</v>
      </c>
    </row>
    <row r="15" spans="1:3" ht="15">
      <c r="A15" s="207" t="s">
        <v>168</v>
      </c>
      <c r="B15" s="205" t="s">
        <v>46</v>
      </c>
      <c r="C15" s="205">
        <v>2500</v>
      </c>
    </row>
    <row r="16" spans="1:3" ht="15">
      <c r="A16" s="207" t="s">
        <v>169</v>
      </c>
      <c r="B16" s="205" t="s">
        <v>46</v>
      </c>
      <c r="C16" s="205">
        <v>5125</v>
      </c>
    </row>
    <row r="17" spans="1:3" ht="15">
      <c r="A17" s="207" t="s">
        <v>170</v>
      </c>
      <c r="B17" s="205" t="s">
        <v>171</v>
      </c>
      <c r="C17" s="205">
        <v>27800</v>
      </c>
    </row>
    <row r="18" spans="1:3" ht="15">
      <c r="A18" s="207" t="s">
        <v>172</v>
      </c>
      <c r="B18" s="205" t="s">
        <v>171</v>
      </c>
      <c r="C18" s="205">
        <v>49800</v>
      </c>
    </row>
    <row r="19" spans="1:3" ht="15">
      <c r="A19" s="207" t="s">
        <v>173</v>
      </c>
      <c r="B19" s="205" t="s">
        <v>171</v>
      </c>
      <c r="C19" s="205">
        <f>(6164+986)*1.05</f>
        <v>7507.5</v>
      </c>
    </row>
    <row r="20" spans="1:3" ht="15">
      <c r="A20" s="207" t="s">
        <v>175</v>
      </c>
      <c r="B20" s="205" t="s">
        <v>46</v>
      </c>
      <c r="C20" s="205">
        <v>400</v>
      </c>
    </row>
    <row r="21" spans="1:3" ht="15">
      <c r="A21" s="207" t="s">
        <v>176</v>
      </c>
      <c r="B21" s="205" t="s">
        <v>46</v>
      </c>
      <c r="C21" s="205">
        <v>400</v>
      </c>
    </row>
    <row r="22" spans="1:3" ht="15">
      <c r="A22" s="207" t="s">
        <v>174</v>
      </c>
      <c r="B22" s="205" t="s">
        <v>46</v>
      </c>
      <c r="C22" s="205">
        <v>400</v>
      </c>
    </row>
    <row r="23" spans="1:3" ht="15">
      <c r="A23" s="207" t="s">
        <v>177</v>
      </c>
      <c r="B23" s="205" t="s">
        <v>179</v>
      </c>
      <c r="C23" s="205">
        <v>18500</v>
      </c>
    </row>
    <row r="24" spans="1:3" ht="15">
      <c r="A24" s="207" t="s">
        <v>178</v>
      </c>
      <c r="B24" s="205" t="s">
        <v>179</v>
      </c>
      <c r="C24" s="205">
        <v>38500</v>
      </c>
    </row>
    <row r="25" spans="1:3" ht="15">
      <c r="A25" s="207" t="s">
        <v>180</v>
      </c>
      <c r="B25" s="205" t="s">
        <v>46</v>
      </c>
      <c r="C25" s="205">
        <v>10100</v>
      </c>
    </row>
    <row r="26" spans="1:3" ht="15">
      <c r="A26" s="207" t="s">
        <v>186</v>
      </c>
      <c r="B26" s="205" t="s">
        <v>146</v>
      </c>
      <c r="C26" s="205">
        <v>2500</v>
      </c>
    </row>
    <row r="27" spans="1:3" ht="15">
      <c r="A27" s="207" t="s">
        <v>181</v>
      </c>
      <c r="B27" s="205" t="s">
        <v>154</v>
      </c>
      <c r="C27" s="205">
        <v>1900</v>
      </c>
    </row>
    <row r="28" spans="1:3" ht="15">
      <c r="A28" s="278" t="s">
        <v>167</v>
      </c>
      <c r="B28" s="125" t="s">
        <v>162</v>
      </c>
      <c r="C28" s="205">
        <v>7000</v>
      </c>
    </row>
    <row r="29" spans="1:3" ht="15">
      <c r="A29" s="278" t="s">
        <v>161</v>
      </c>
      <c r="B29" s="125" t="s">
        <v>162</v>
      </c>
      <c r="C29" s="205">
        <v>2500</v>
      </c>
    </row>
    <row r="30" spans="1:3" ht="30">
      <c r="A30" s="207" t="s">
        <v>195</v>
      </c>
      <c r="B30" s="205" t="s">
        <v>2</v>
      </c>
      <c r="C30" s="205">
        <v>60000</v>
      </c>
    </row>
    <row r="31" spans="1:3" ht="15">
      <c r="A31" s="207" t="s">
        <v>196</v>
      </c>
      <c r="B31" s="205" t="s">
        <v>154</v>
      </c>
      <c r="C31" s="205">
        <v>1300</v>
      </c>
    </row>
    <row r="32" spans="1:3" ht="30">
      <c r="A32" s="207" t="s">
        <v>355</v>
      </c>
      <c r="B32" s="205" t="s">
        <v>2</v>
      </c>
      <c r="C32" s="205">
        <v>120000</v>
      </c>
    </row>
    <row r="33" spans="1:3" ht="30">
      <c r="A33" s="207" t="s">
        <v>356</v>
      </c>
      <c r="B33" s="205" t="s">
        <v>2</v>
      </c>
      <c r="C33" s="205">
        <v>200000</v>
      </c>
    </row>
    <row r="34" spans="1:3" ht="15">
      <c r="A34" s="207" t="s">
        <v>197</v>
      </c>
      <c r="B34" s="205" t="s">
        <v>2</v>
      </c>
      <c r="C34" s="205">
        <v>35000</v>
      </c>
    </row>
    <row r="35" spans="1:3" ht="15">
      <c r="A35" s="207" t="s">
        <v>198</v>
      </c>
      <c r="B35" s="205" t="s">
        <v>2</v>
      </c>
      <c r="C35" s="205">
        <v>10000</v>
      </c>
    </row>
    <row r="36" spans="1:3" ht="15">
      <c r="A36" s="207" t="s">
        <v>209</v>
      </c>
      <c r="B36" s="205" t="s">
        <v>2</v>
      </c>
      <c r="C36" s="205">
        <v>42000</v>
      </c>
    </row>
    <row r="37" spans="1:3" ht="15">
      <c r="A37" s="207" t="s">
        <v>205</v>
      </c>
      <c r="B37" s="205" t="s">
        <v>42</v>
      </c>
      <c r="C37" s="205">
        <v>8000</v>
      </c>
    </row>
    <row r="38" spans="1:3" ht="15">
      <c r="A38" s="207" t="s">
        <v>206</v>
      </c>
      <c r="B38" s="205" t="s">
        <v>2</v>
      </c>
      <c r="C38" s="205">
        <v>14000</v>
      </c>
    </row>
    <row r="39" spans="1:3" ht="15">
      <c r="A39" s="207" t="s">
        <v>207</v>
      </c>
      <c r="B39" s="205" t="s">
        <v>208</v>
      </c>
      <c r="C39" s="205">
        <v>13000</v>
      </c>
    </row>
    <row r="40" spans="1:3" ht="15">
      <c r="A40" s="207" t="s">
        <v>199</v>
      </c>
      <c r="B40" s="205" t="s">
        <v>154</v>
      </c>
      <c r="C40" s="205">
        <v>1100</v>
      </c>
    </row>
    <row r="41" spans="1:3" ht="15">
      <c r="A41" s="207" t="s">
        <v>216</v>
      </c>
      <c r="B41" s="205" t="s">
        <v>208</v>
      </c>
      <c r="C41" s="205">
        <v>16000</v>
      </c>
    </row>
    <row r="42" spans="1:3" ht="15">
      <c r="A42" s="207" t="s">
        <v>210</v>
      </c>
      <c r="B42" s="205" t="s">
        <v>146</v>
      </c>
      <c r="C42" s="205">
        <v>16500</v>
      </c>
    </row>
    <row r="43" spans="1:3" ht="15">
      <c r="A43" s="207" t="s">
        <v>200</v>
      </c>
      <c r="B43" s="205" t="s">
        <v>154</v>
      </c>
      <c r="C43" s="205">
        <v>1000</v>
      </c>
    </row>
    <row r="44" spans="1:3" ht="15">
      <c r="A44" s="207" t="s">
        <v>201</v>
      </c>
      <c r="B44" s="205" t="s">
        <v>146</v>
      </c>
      <c r="C44" s="205">
        <v>4000</v>
      </c>
    </row>
    <row r="45" spans="1:3" ht="15">
      <c r="A45" s="207" t="s">
        <v>202</v>
      </c>
      <c r="B45" s="205" t="s">
        <v>3</v>
      </c>
      <c r="C45" s="205">
        <v>6000</v>
      </c>
    </row>
    <row r="46" spans="1:3" ht="15">
      <c r="A46" s="207" t="s">
        <v>203</v>
      </c>
      <c r="B46" s="205" t="s">
        <v>2</v>
      </c>
      <c r="C46" s="205">
        <v>300</v>
      </c>
    </row>
    <row r="47" spans="1:3" ht="15">
      <c r="A47" s="207" t="s">
        <v>204</v>
      </c>
      <c r="B47" s="205" t="s">
        <v>2</v>
      </c>
      <c r="C47" s="205">
        <v>1200</v>
      </c>
    </row>
    <row r="48" spans="1:4" ht="15">
      <c r="A48" s="207" t="s">
        <v>211</v>
      </c>
      <c r="B48" s="205" t="s">
        <v>3</v>
      </c>
      <c r="C48" s="205">
        <v>9000</v>
      </c>
      <c r="D48" s="20">
        <v>11000</v>
      </c>
    </row>
    <row r="49" spans="1:3" ht="15">
      <c r="A49" s="207" t="s">
        <v>212</v>
      </c>
      <c r="B49" s="205" t="s">
        <v>154</v>
      </c>
      <c r="C49" s="205">
        <v>1000</v>
      </c>
    </row>
    <row r="50" spans="1:3" ht="15">
      <c r="A50" s="207" t="s">
        <v>346</v>
      </c>
      <c r="B50" s="205" t="s">
        <v>208</v>
      </c>
      <c r="C50" s="205">
        <v>65000</v>
      </c>
    </row>
    <row r="51" spans="1:3" ht="15">
      <c r="A51" s="207" t="s">
        <v>347</v>
      </c>
      <c r="B51" s="205" t="s">
        <v>208</v>
      </c>
      <c r="C51" s="205">
        <v>50000</v>
      </c>
    </row>
    <row r="52" spans="1:3" ht="15">
      <c r="A52" s="207" t="s">
        <v>213</v>
      </c>
      <c r="B52" s="205" t="s">
        <v>146</v>
      </c>
      <c r="C52" s="205">
        <v>53000</v>
      </c>
    </row>
    <row r="53" spans="1:3" ht="15">
      <c r="A53" s="207" t="s">
        <v>214</v>
      </c>
      <c r="B53" s="205" t="s">
        <v>2</v>
      </c>
      <c r="C53" s="205">
        <v>90000</v>
      </c>
    </row>
    <row r="54" spans="1:3" ht="15">
      <c r="A54" s="207" t="s">
        <v>215</v>
      </c>
      <c r="B54" s="205" t="s">
        <v>2</v>
      </c>
      <c r="C54" s="205">
        <v>110000</v>
      </c>
    </row>
    <row r="55" spans="1:3" ht="15">
      <c r="A55" s="207" t="s">
        <v>217</v>
      </c>
      <c r="B55" s="205" t="s">
        <v>2</v>
      </c>
      <c r="C55" s="205">
        <v>55000</v>
      </c>
    </row>
    <row r="56" spans="1:3" ht="15">
      <c r="A56" s="207" t="s">
        <v>292</v>
      </c>
      <c r="B56" s="205" t="s">
        <v>154</v>
      </c>
      <c r="C56" s="205">
        <v>2500</v>
      </c>
    </row>
    <row r="57" spans="1:3" ht="15">
      <c r="A57" s="207" t="s">
        <v>236</v>
      </c>
      <c r="B57" s="205" t="s">
        <v>154</v>
      </c>
      <c r="C57" s="205">
        <v>2500</v>
      </c>
    </row>
    <row r="58" spans="1:3" ht="15">
      <c r="A58" s="279" t="s">
        <v>237</v>
      </c>
      <c r="B58" s="205" t="s">
        <v>340</v>
      </c>
      <c r="C58" s="205">
        <v>40000</v>
      </c>
    </row>
    <row r="59" spans="1:3" ht="15">
      <c r="A59" s="279" t="s">
        <v>238</v>
      </c>
      <c r="B59" s="205" t="s">
        <v>340</v>
      </c>
      <c r="C59" s="205">
        <v>40000</v>
      </c>
    </row>
    <row r="60" spans="1:3" ht="15">
      <c r="A60" s="279" t="s">
        <v>239</v>
      </c>
      <c r="B60" s="205" t="s">
        <v>340</v>
      </c>
      <c r="C60" s="205">
        <v>20000</v>
      </c>
    </row>
    <row r="61" spans="1:4" ht="15">
      <c r="A61" s="279" t="s">
        <v>240</v>
      </c>
      <c r="B61" s="205" t="s">
        <v>242</v>
      </c>
      <c r="C61" s="205">
        <v>13000</v>
      </c>
      <c r="D61" s="18">
        <v>0.2</v>
      </c>
    </row>
    <row r="62" spans="1:4" ht="15">
      <c r="A62" s="279" t="s">
        <v>241</v>
      </c>
      <c r="B62" s="205" t="s">
        <v>243</v>
      </c>
      <c r="C62" s="205">
        <v>45000</v>
      </c>
      <c r="D62" s="18">
        <v>0.04</v>
      </c>
    </row>
    <row r="63" spans="1:3" ht="15">
      <c r="A63" s="279" t="s">
        <v>270</v>
      </c>
      <c r="B63" s="205" t="s">
        <v>3</v>
      </c>
      <c r="C63" s="205">
        <v>20000</v>
      </c>
    </row>
    <row r="64" spans="1:3" ht="47.25" customHeight="1">
      <c r="A64" s="207" t="s">
        <v>357</v>
      </c>
      <c r="B64" s="205" t="s">
        <v>146</v>
      </c>
      <c r="C64" s="205">
        <v>87500</v>
      </c>
    </row>
    <row r="65" spans="1:3" ht="15">
      <c r="A65" s="207" t="s">
        <v>244</v>
      </c>
      <c r="B65" s="205" t="s">
        <v>2</v>
      </c>
      <c r="C65" s="205">
        <v>200</v>
      </c>
    </row>
    <row r="66" spans="1:3" ht="15">
      <c r="A66" s="207" t="s">
        <v>245</v>
      </c>
      <c r="B66" s="205" t="s">
        <v>2</v>
      </c>
      <c r="C66" s="205">
        <v>1200</v>
      </c>
    </row>
    <row r="67" spans="1:3" ht="15">
      <c r="A67" s="207" t="s">
        <v>252</v>
      </c>
      <c r="B67" s="205" t="s">
        <v>250</v>
      </c>
      <c r="C67" s="205">
        <v>8000</v>
      </c>
    </row>
    <row r="68" spans="1:3" ht="15">
      <c r="A68" s="207" t="s">
        <v>246</v>
      </c>
      <c r="B68" s="205" t="s">
        <v>146</v>
      </c>
      <c r="C68" s="205">
        <v>15000</v>
      </c>
    </row>
    <row r="69" spans="1:3" ht="15">
      <c r="A69" s="207" t="s">
        <v>247</v>
      </c>
      <c r="B69" s="205" t="s">
        <v>158</v>
      </c>
      <c r="C69" s="205">
        <v>18000</v>
      </c>
    </row>
    <row r="70" spans="1:3" ht="15">
      <c r="A70" s="207" t="s">
        <v>248</v>
      </c>
      <c r="B70" s="205" t="s">
        <v>2</v>
      </c>
      <c r="C70" s="205">
        <v>180000</v>
      </c>
    </row>
    <row r="71" spans="1:3" ht="15">
      <c r="A71" s="207" t="s">
        <v>249</v>
      </c>
      <c r="B71" s="205" t="s">
        <v>250</v>
      </c>
      <c r="C71" s="205">
        <v>4000</v>
      </c>
    </row>
    <row r="72" spans="1:3" ht="15">
      <c r="A72" s="207" t="s">
        <v>251</v>
      </c>
      <c r="B72" s="205" t="s">
        <v>2</v>
      </c>
      <c r="C72" s="205">
        <v>3000</v>
      </c>
    </row>
    <row r="73" spans="1:3" ht="15">
      <c r="A73" s="207" t="s">
        <v>253</v>
      </c>
      <c r="B73" s="205" t="s">
        <v>2</v>
      </c>
      <c r="C73" s="205">
        <v>350</v>
      </c>
    </row>
    <row r="74" spans="1:3" ht="15">
      <c r="A74" s="207" t="s">
        <v>348</v>
      </c>
      <c r="B74" s="205" t="s">
        <v>243</v>
      </c>
      <c r="C74" s="205">
        <v>15000</v>
      </c>
    </row>
    <row r="75" spans="1:3" ht="15">
      <c r="A75" s="207" t="s">
        <v>350</v>
      </c>
      <c r="B75" s="205" t="s">
        <v>2</v>
      </c>
      <c r="C75" s="205">
        <v>4500</v>
      </c>
    </row>
    <row r="76" spans="1:3" ht="40.5" customHeight="1">
      <c r="A76" s="207" t="s">
        <v>360</v>
      </c>
      <c r="B76" s="205" t="s">
        <v>146</v>
      </c>
      <c r="C76" s="205">
        <v>19000</v>
      </c>
    </row>
    <row r="77" spans="1:3" ht="15">
      <c r="A77" s="207" t="s">
        <v>342</v>
      </c>
      <c r="B77" s="205" t="s">
        <v>146</v>
      </c>
      <c r="C77" s="205">
        <v>27000</v>
      </c>
    </row>
    <row r="78" spans="1:3" ht="15">
      <c r="A78" s="207" t="s">
        <v>343</v>
      </c>
      <c r="B78" s="205" t="s">
        <v>146</v>
      </c>
      <c r="C78" s="205">
        <v>27500</v>
      </c>
    </row>
    <row r="79" spans="1:4" ht="15">
      <c r="A79" s="207" t="s">
        <v>255</v>
      </c>
      <c r="B79" s="205" t="s">
        <v>2</v>
      </c>
      <c r="C79" s="205">
        <v>1000</v>
      </c>
      <c r="D79" s="20">
        <v>1500</v>
      </c>
    </row>
    <row r="80" spans="1:4" ht="15">
      <c r="A80" s="207" t="s">
        <v>256</v>
      </c>
      <c r="B80" s="205" t="s">
        <v>146</v>
      </c>
      <c r="C80" s="205">
        <v>24000</v>
      </c>
      <c r="D80" s="18">
        <v>1.05</v>
      </c>
    </row>
    <row r="81" spans="1:4" ht="15">
      <c r="A81" s="207" t="s">
        <v>257</v>
      </c>
      <c r="B81" s="205" t="s">
        <v>2</v>
      </c>
      <c r="C81" s="205">
        <v>7000</v>
      </c>
      <c r="D81" s="18">
        <v>0.5</v>
      </c>
    </row>
    <row r="82" spans="1:4" ht="15">
      <c r="A82" s="207" t="s">
        <v>258</v>
      </c>
      <c r="B82" s="205" t="s">
        <v>2</v>
      </c>
      <c r="C82" s="205">
        <v>55000</v>
      </c>
      <c r="D82" s="18">
        <v>1.5</v>
      </c>
    </row>
    <row r="83" spans="1:3" ht="15">
      <c r="A83" s="207" t="s">
        <v>217</v>
      </c>
      <c r="B83" s="205" t="s">
        <v>2</v>
      </c>
      <c r="C83" s="205">
        <v>53700</v>
      </c>
    </row>
    <row r="84" spans="1:3" ht="15">
      <c r="A84" s="207" t="s">
        <v>260</v>
      </c>
      <c r="B84" s="205" t="s">
        <v>146</v>
      </c>
      <c r="C84" s="205">
        <v>110000</v>
      </c>
    </row>
    <row r="85" spans="1:3" ht="15">
      <c r="A85" s="207" t="s">
        <v>261</v>
      </c>
      <c r="B85" s="205" t="s">
        <v>2</v>
      </c>
      <c r="C85" s="205">
        <v>15000</v>
      </c>
    </row>
    <row r="86" spans="1:3" ht="15">
      <c r="A86" s="207" t="s">
        <v>262</v>
      </c>
      <c r="B86" s="205" t="s">
        <v>146</v>
      </c>
      <c r="C86" s="205">
        <v>25000</v>
      </c>
    </row>
    <row r="87" spans="1:3" ht="15">
      <c r="A87" s="207" t="s">
        <v>263</v>
      </c>
      <c r="B87" s="205" t="s">
        <v>340</v>
      </c>
      <c r="C87" s="205">
        <v>35000</v>
      </c>
    </row>
    <row r="88" spans="1:3" ht="15">
      <c r="A88" s="207" t="s">
        <v>271</v>
      </c>
      <c r="B88" s="205" t="s">
        <v>2</v>
      </c>
      <c r="C88" s="205">
        <v>100</v>
      </c>
    </row>
    <row r="89" spans="1:3" ht="30">
      <c r="A89" s="207" t="s">
        <v>341</v>
      </c>
      <c r="B89" s="205" t="s">
        <v>2</v>
      </c>
      <c r="C89" s="205">
        <f>C75</f>
        <v>4500</v>
      </c>
    </row>
    <row r="90" spans="1:3" ht="15">
      <c r="A90" s="207" t="s">
        <v>290</v>
      </c>
      <c r="B90" s="205" t="s">
        <v>157</v>
      </c>
      <c r="C90" s="205">
        <v>50000</v>
      </c>
    </row>
    <row r="91" spans="1:3" ht="15">
      <c r="A91" s="207" t="s">
        <v>293</v>
      </c>
      <c r="B91" s="205" t="s">
        <v>154</v>
      </c>
      <c r="C91" s="205">
        <v>2500</v>
      </c>
    </row>
    <row r="92" spans="1:3" ht="15">
      <c r="A92" s="207" t="s">
        <v>294</v>
      </c>
      <c r="B92" s="205" t="s">
        <v>154</v>
      </c>
      <c r="C92" s="205">
        <v>2500</v>
      </c>
    </row>
    <row r="93" spans="1:3" ht="15">
      <c r="A93" s="207" t="s">
        <v>296</v>
      </c>
      <c r="B93" s="205" t="s">
        <v>154</v>
      </c>
      <c r="C93" s="205">
        <v>2500</v>
      </c>
    </row>
    <row r="94" spans="1:3" ht="15">
      <c r="A94" s="207" t="s">
        <v>298</v>
      </c>
      <c r="B94" s="205" t="s">
        <v>146</v>
      </c>
      <c r="C94" s="205">
        <v>30000</v>
      </c>
    </row>
    <row r="95" spans="1:3" ht="15">
      <c r="A95" s="207" t="s">
        <v>299</v>
      </c>
      <c r="B95" s="205" t="s">
        <v>3</v>
      </c>
      <c r="C95" s="205">
        <v>6000</v>
      </c>
    </row>
    <row r="96" spans="1:3" ht="15">
      <c r="A96" s="207" t="s">
        <v>326</v>
      </c>
      <c r="B96" s="205" t="s">
        <v>146</v>
      </c>
      <c r="C96" s="205">
        <f>'A.P.U.'!AA271</f>
        <v>32000</v>
      </c>
    </row>
    <row r="97" spans="1:3" ht="15">
      <c r="A97" s="207" t="s">
        <v>196</v>
      </c>
      <c r="B97" s="205" t="s">
        <v>154</v>
      </c>
      <c r="C97" s="205">
        <v>1250</v>
      </c>
    </row>
    <row r="98" spans="1:3" ht="15">
      <c r="A98" s="207" t="s">
        <v>332</v>
      </c>
      <c r="B98" s="205" t="s">
        <v>146</v>
      </c>
      <c r="C98" s="205">
        <v>42000</v>
      </c>
    </row>
    <row r="99" spans="1:3" ht="15">
      <c r="A99" s="207" t="s">
        <v>333</v>
      </c>
      <c r="B99" s="205" t="s">
        <v>154</v>
      </c>
      <c r="C99" s="205">
        <v>2800</v>
      </c>
    </row>
    <row r="100" spans="1:3" ht="15">
      <c r="A100" s="207" t="s">
        <v>335</v>
      </c>
      <c r="B100" s="205" t="s">
        <v>2</v>
      </c>
      <c r="C100" s="205">
        <v>3000</v>
      </c>
    </row>
    <row r="101" spans="1:3" ht="15">
      <c r="A101" s="280" t="s">
        <v>337</v>
      </c>
      <c r="B101" s="205" t="s">
        <v>338</v>
      </c>
      <c r="C101" s="205">
        <v>3000</v>
      </c>
    </row>
    <row r="102" spans="1:3" ht="19.5" customHeight="1">
      <c r="A102" s="280" t="s">
        <v>345</v>
      </c>
      <c r="B102" s="205" t="s">
        <v>344</v>
      </c>
      <c r="C102" s="205">
        <v>103500</v>
      </c>
    </row>
    <row r="103" spans="1:3" ht="32.25" customHeight="1">
      <c r="A103" s="266" t="s">
        <v>358</v>
      </c>
      <c r="B103" s="205" t="s">
        <v>2</v>
      </c>
      <c r="C103" s="205">
        <v>42000</v>
      </c>
    </row>
    <row r="104" spans="1:3" ht="15">
      <c r="A104" s="280" t="s">
        <v>349</v>
      </c>
      <c r="B104" s="205" t="s">
        <v>146</v>
      </c>
      <c r="C104" s="205">
        <v>40000</v>
      </c>
    </row>
  </sheetData>
  <sheetProtection formatCells="0" formatColumns="0" formatRows="0" insertColumns="0" insertRows="0" insertHyperlinks="0" deleteColumns="0" deleteRows="0" sort="0" autoFilter="0" pivotTables="0"/>
  <printOptions horizontalCentered="1"/>
  <pageMargins left="0.7086614173228347" right="0.7086614173228347" top="0.7480314960629921" bottom="0.7480314960629921" header="0.31496062992125984" footer="0.31496062992125984"/>
  <pageSetup horizontalDpi="200" verticalDpi="200" orientation="portrait" scale="87" r:id="rId2"/>
  <rowBreaks count="2" manualBreakCount="2">
    <brk id="38" max="2" man="1"/>
    <brk id="75" max="2" man="1"/>
  </rowBreaks>
  <drawing r:id="rId1"/>
</worksheet>
</file>

<file path=xl/worksheets/sheet6.xml><?xml version="1.0" encoding="utf-8"?>
<worksheet xmlns="http://schemas.openxmlformats.org/spreadsheetml/2006/main" xmlns:r="http://schemas.openxmlformats.org/officeDocument/2006/relationships">
  <dimension ref="A1:D60"/>
  <sheetViews>
    <sheetView view="pageBreakPreview" zoomScale="84" zoomScaleSheetLayoutView="84" zoomScalePageLayoutView="0" workbookViewId="0" topLeftCell="A1">
      <selection activeCell="D2" sqref="D2"/>
    </sheetView>
  </sheetViews>
  <sheetFormatPr defaultColWidth="11.421875" defaultRowHeight="15"/>
  <cols>
    <col min="1" max="1" width="7.57421875" style="0" customWidth="1"/>
    <col min="2" max="2" width="48.140625" style="0" bestFit="1" customWidth="1"/>
    <col min="4" max="4" width="12.421875" style="0" customWidth="1"/>
  </cols>
  <sheetData>
    <row r="1" spans="1:4" ht="27.75" customHeight="1">
      <c r="A1" s="22" t="s">
        <v>85</v>
      </c>
      <c r="B1" s="22" t="s">
        <v>51</v>
      </c>
      <c r="C1" s="22" t="s">
        <v>10</v>
      </c>
      <c r="D1" s="43" t="s">
        <v>1</v>
      </c>
    </row>
    <row r="2" spans="1:4" ht="15">
      <c r="A2" s="12">
        <v>1</v>
      </c>
      <c r="B2" s="208" t="s">
        <v>295</v>
      </c>
      <c r="C2" s="209" t="s">
        <v>146</v>
      </c>
      <c r="D2" s="210">
        <v>950</v>
      </c>
    </row>
    <row r="3" spans="1:4" ht="15">
      <c r="A3" s="12">
        <v>2</v>
      </c>
      <c r="B3" s="208" t="s">
        <v>86</v>
      </c>
      <c r="C3" s="209" t="s">
        <v>87</v>
      </c>
      <c r="D3" s="210">
        <v>45000</v>
      </c>
    </row>
    <row r="4" spans="1:4" ht="15">
      <c r="A4" s="12">
        <v>3</v>
      </c>
      <c r="B4" s="208" t="s">
        <v>88</v>
      </c>
      <c r="C4" s="209" t="s">
        <v>87</v>
      </c>
      <c r="D4" s="210">
        <v>55000</v>
      </c>
    </row>
    <row r="5" spans="1:4" ht="15">
      <c r="A5" s="12">
        <v>4</v>
      </c>
      <c r="B5" s="208" t="s">
        <v>89</v>
      </c>
      <c r="C5" s="209" t="s">
        <v>87</v>
      </c>
      <c r="D5" s="210">
        <v>65000</v>
      </c>
    </row>
    <row r="6" spans="1:4" ht="15">
      <c r="A6" s="12">
        <v>5</v>
      </c>
      <c r="B6" s="208" t="s">
        <v>90</v>
      </c>
      <c r="C6" s="209" t="s">
        <v>87</v>
      </c>
      <c r="D6" s="210">
        <v>80000</v>
      </c>
    </row>
    <row r="7" spans="1:4" ht="15">
      <c r="A7" s="12">
        <v>6</v>
      </c>
      <c r="B7" s="208" t="s">
        <v>91</v>
      </c>
      <c r="C7" s="209" t="s">
        <v>87</v>
      </c>
      <c r="D7" s="210">
        <v>125000</v>
      </c>
    </row>
    <row r="8" spans="1:4" ht="15">
      <c r="A8" s="12">
        <v>7</v>
      </c>
      <c r="B8" s="208" t="s">
        <v>92</v>
      </c>
      <c r="C8" s="209" t="s">
        <v>87</v>
      </c>
      <c r="D8" s="210">
        <v>12000</v>
      </c>
    </row>
    <row r="9" spans="1:4" ht="15">
      <c r="A9" s="12">
        <v>8</v>
      </c>
      <c r="B9" s="208" t="s">
        <v>93</v>
      </c>
      <c r="C9" s="209" t="s">
        <v>87</v>
      </c>
      <c r="D9" s="210">
        <v>40000</v>
      </c>
    </row>
    <row r="10" spans="1:4" ht="15">
      <c r="A10" s="12">
        <v>9</v>
      </c>
      <c r="B10" s="208" t="s">
        <v>94</v>
      </c>
      <c r="C10" s="209" t="s">
        <v>87</v>
      </c>
      <c r="D10" s="210">
        <v>45000</v>
      </c>
    </row>
    <row r="11" spans="1:4" ht="15">
      <c r="A11" s="12">
        <v>10</v>
      </c>
      <c r="B11" s="208" t="s">
        <v>95</v>
      </c>
      <c r="C11" s="209" t="s">
        <v>87</v>
      </c>
      <c r="D11" s="210">
        <v>32500</v>
      </c>
    </row>
    <row r="12" spans="1:4" ht="15">
      <c r="A12" s="12">
        <v>11</v>
      </c>
      <c r="B12" s="208" t="s">
        <v>96</v>
      </c>
      <c r="C12" s="209" t="s">
        <v>87</v>
      </c>
      <c r="D12" s="210">
        <v>90000</v>
      </c>
    </row>
    <row r="13" spans="1:4" s="150" customFormat="1" ht="15">
      <c r="A13" s="12">
        <v>12</v>
      </c>
      <c r="B13" s="208" t="s">
        <v>308</v>
      </c>
      <c r="C13" s="209" t="s">
        <v>102</v>
      </c>
      <c r="D13" s="210">
        <v>30000</v>
      </c>
    </row>
    <row r="14" spans="1:4" ht="15">
      <c r="A14" s="12">
        <v>13</v>
      </c>
      <c r="B14" s="208" t="s">
        <v>97</v>
      </c>
      <c r="C14" s="209" t="s">
        <v>87</v>
      </c>
      <c r="D14" s="210">
        <v>35000</v>
      </c>
    </row>
    <row r="15" spans="1:4" ht="15">
      <c r="A15" s="12">
        <v>14</v>
      </c>
      <c r="B15" s="208" t="s">
        <v>98</v>
      </c>
      <c r="C15" s="209" t="s">
        <v>87</v>
      </c>
      <c r="D15" s="210">
        <v>50000</v>
      </c>
    </row>
    <row r="16" spans="1:4" ht="15">
      <c r="A16" s="12">
        <v>15</v>
      </c>
      <c r="B16" s="208" t="s">
        <v>99</v>
      </c>
      <c r="C16" s="209" t="s">
        <v>87</v>
      </c>
      <c r="D16" s="210">
        <v>50000</v>
      </c>
    </row>
    <row r="17" spans="1:4" ht="15">
      <c r="A17" s="12">
        <v>16</v>
      </c>
      <c r="B17" s="208" t="s">
        <v>100</v>
      </c>
      <c r="C17" s="209" t="s">
        <v>87</v>
      </c>
      <c r="D17" s="210">
        <v>40000</v>
      </c>
    </row>
    <row r="18" spans="1:4" ht="15">
      <c r="A18" s="12">
        <v>17</v>
      </c>
      <c r="B18" s="208" t="s">
        <v>101</v>
      </c>
      <c r="C18" s="209" t="s">
        <v>102</v>
      </c>
      <c r="D18" s="210">
        <v>35000</v>
      </c>
    </row>
    <row r="19" spans="1:4" ht="15">
      <c r="A19" s="12">
        <v>18</v>
      </c>
      <c r="B19" s="208" t="s">
        <v>103</v>
      </c>
      <c r="C19" s="209" t="s">
        <v>102</v>
      </c>
      <c r="D19" s="210">
        <v>45000</v>
      </c>
    </row>
    <row r="20" spans="1:4" ht="15">
      <c r="A20" s="12">
        <v>19</v>
      </c>
      <c r="B20" s="208" t="s">
        <v>104</v>
      </c>
      <c r="C20" s="209" t="s">
        <v>87</v>
      </c>
      <c r="D20" s="210">
        <v>35000</v>
      </c>
    </row>
    <row r="21" spans="1:4" ht="15">
      <c r="A21" s="12">
        <v>20</v>
      </c>
      <c r="B21" s="208" t="s">
        <v>105</v>
      </c>
      <c r="C21" s="209" t="s">
        <v>3</v>
      </c>
      <c r="D21" s="210">
        <v>5000</v>
      </c>
    </row>
    <row r="22" spans="1:4" ht="15">
      <c r="A22" s="12">
        <v>21</v>
      </c>
      <c r="B22" s="208" t="s">
        <v>106</v>
      </c>
      <c r="C22" s="209" t="s">
        <v>87</v>
      </c>
      <c r="D22" s="210">
        <v>30000</v>
      </c>
    </row>
    <row r="23" spans="1:4" ht="15">
      <c r="A23" s="12">
        <v>22</v>
      </c>
      <c r="B23" s="208" t="s">
        <v>107</v>
      </c>
      <c r="C23" s="209" t="s">
        <v>102</v>
      </c>
      <c r="D23" s="210">
        <v>200000</v>
      </c>
    </row>
    <row r="24" spans="1:4" ht="15">
      <c r="A24" s="12">
        <v>23</v>
      </c>
      <c r="B24" s="208" t="s">
        <v>108</v>
      </c>
      <c r="C24" s="209" t="s">
        <v>87</v>
      </c>
      <c r="D24" s="210">
        <v>40000</v>
      </c>
    </row>
    <row r="25" spans="1:4" ht="15">
      <c r="A25" s="12">
        <v>24</v>
      </c>
      <c r="B25" s="208" t="s">
        <v>109</v>
      </c>
      <c r="C25" s="209" t="s">
        <v>87</v>
      </c>
      <c r="D25" s="210">
        <v>4000</v>
      </c>
    </row>
    <row r="26" spans="1:4" ht="15">
      <c r="A26" s="12">
        <v>25</v>
      </c>
      <c r="B26" s="208" t="s">
        <v>110</v>
      </c>
      <c r="C26" s="209" t="s">
        <v>87</v>
      </c>
      <c r="D26" s="210">
        <v>18000</v>
      </c>
    </row>
    <row r="27" spans="1:4" ht="15">
      <c r="A27" s="12">
        <v>26</v>
      </c>
      <c r="B27" s="208" t="s">
        <v>111</v>
      </c>
      <c r="C27" s="209" t="s">
        <v>87</v>
      </c>
      <c r="D27" s="210">
        <v>6000</v>
      </c>
    </row>
    <row r="28" spans="1:4" ht="15">
      <c r="A28" s="12">
        <v>27</v>
      </c>
      <c r="B28" s="208" t="s">
        <v>112</v>
      </c>
      <c r="C28" s="209" t="s">
        <v>87</v>
      </c>
      <c r="D28" s="210">
        <v>40000</v>
      </c>
    </row>
    <row r="29" spans="1:4" ht="15">
      <c r="A29" s="12">
        <v>28</v>
      </c>
      <c r="B29" s="208" t="s">
        <v>113</v>
      </c>
      <c r="C29" s="209" t="s">
        <v>87</v>
      </c>
      <c r="D29" s="210">
        <v>10000</v>
      </c>
    </row>
    <row r="30" spans="1:4" ht="15">
      <c r="A30" s="12">
        <v>29</v>
      </c>
      <c r="B30" s="208" t="s">
        <v>114</v>
      </c>
      <c r="C30" s="209" t="s">
        <v>87</v>
      </c>
      <c r="D30" s="210">
        <v>45000</v>
      </c>
    </row>
    <row r="31" spans="1:4" ht="15">
      <c r="A31" s="12">
        <v>30</v>
      </c>
      <c r="B31" s="208" t="s">
        <v>115</v>
      </c>
      <c r="C31" s="209" t="s">
        <v>87</v>
      </c>
      <c r="D31" s="210">
        <v>500000</v>
      </c>
    </row>
    <row r="32" spans="1:4" ht="15">
      <c r="A32" s="12">
        <v>31</v>
      </c>
      <c r="B32" s="208" t="s">
        <v>116</v>
      </c>
      <c r="C32" s="209" t="s">
        <v>102</v>
      </c>
      <c r="D32" s="210">
        <v>115</v>
      </c>
    </row>
    <row r="33" spans="1:4" ht="15">
      <c r="A33" s="12">
        <v>32</v>
      </c>
      <c r="B33" s="208" t="s">
        <v>117</v>
      </c>
      <c r="C33" s="209" t="s">
        <v>87</v>
      </c>
      <c r="D33" s="210">
        <v>50000</v>
      </c>
    </row>
    <row r="34" spans="1:4" ht="15">
      <c r="A34" s="12">
        <v>33</v>
      </c>
      <c r="B34" s="208" t="s">
        <v>118</v>
      </c>
      <c r="C34" s="209" t="s">
        <v>102</v>
      </c>
      <c r="D34" s="210">
        <v>50000</v>
      </c>
    </row>
    <row r="35" spans="1:4" ht="15">
      <c r="A35" s="12">
        <v>34</v>
      </c>
      <c r="B35" s="208" t="s">
        <v>119</v>
      </c>
      <c r="C35" s="209" t="s">
        <v>87</v>
      </c>
      <c r="D35" s="210">
        <v>7500</v>
      </c>
    </row>
    <row r="36" spans="1:4" ht="15">
      <c r="A36" s="12">
        <v>35</v>
      </c>
      <c r="B36" s="208" t="s">
        <v>120</v>
      </c>
      <c r="C36" s="209" t="s">
        <v>87</v>
      </c>
      <c r="D36" s="210">
        <v>10000</v>
      </c>
    </row>
    <row r="37" spans="1:4" ht="15">
      <c r="A37" s="12">
        <v>36</v>
      </c>
      <c r="B37" s="208" t="s">
        <v>121</v>
      </c>
      <c r="C37" s="209" t="s">
        <v>87</v>
      </c>
      <c r="D37" s="210">
        <v>60000</v>
      </c>
    </row>
    <row r="38" spans="1:4" ht="15">
      <c r="A38" s="12">
        <v>37</v>
      </c>
      <c r="B38" s="208" t="s">
        <v>273</v>
      </c>
      <c r="C38" s="209" t="s">
        <v>87</v>
      </c>
      <c r="D38" s="210">
        <v>6250</v>
      </c>
    </row>
    <row r="39" spans="1:4" ht="15">
      <c r="A39" s="12">
        <v>38</v>
      </c>
      <c r="B39" s="208" t="s">
        <v>122</v>
      </c>
      <c r="C39" s="209" t="s">
        <v>87</v>
      </c>
      <c r="D39" s="210">
        <v>5000</v>
      </c>
    </row>
    <row r="40" spans="1:4" ht="15">
      <c r="A40" s="12">
        <v>39</v>
      </c>
      <c r="B40" s="208" t="s">
        <v>123</v>
      </c>
      <c r="C40" s="209" t="s">
        <v>87</v>
      </c>
      <c r="D40" s="210">
        <v>30000</v>
      </c>
    </row>
    <row r="41" spans="1:4" ht="15">
      <c r="A41" s="12">
        <v>40</v>
      </c>
      <c r="B41" s="208" t="s">
        <v>124</v>
      </c>
      <c r="C41" s="209" t="s">
        <v>87</v>
      </c>
      <c r="D41" s="210">
        <v>150000</v>
      </c>
    </row>
    <row r="42" spans="1:4" ht="15">
      <c r="A42" s="12">
        <v>41</v>
      </c>
      <c r="B42" s="208" t="s">
        <v>125</v>
      </c>
      <c r="C42" s="209" t="s">
        <v>102</v>
      </c>
      <c r="D42" s="210">
        <v>20000</v>
      </c>
    </row>
    <row r="43" spans="1:4" ht="15">
      <c r="A43" s="12">
        <v>42</v>
      </c>
      <c r="B43" s="208" t="s">
        <v>126</v>
      </c>
      <c r="C43" s="209" t="s">
        <v>87</v>
      </c>
      <c r="D43" s="210">
        <v>120000</v>
      </c>
    </row>
    <row r="44" spans="1:4" ht="15">
      <c r="A44" s="12">
        <v>43</v>
      </c>
      <c r="B44" s="208" t="s">
        <v>127</v>
      </c>
      <c r="C44" s="209" t="s">
        <v>87</v>
      </c>
      <c r="D44" s="210">
        <v>95000</v>
      </c>
    </row>
    <row r="45" spans="1:4" ht="15">
      <c r="A45" s="12">
        <v>44</v>
      </c>
      <c r="B45" s="208" t="s">
        <v>128</v>
      </c>
      <c r="C45" s="209" t="s">
        <v>129</v>
      </c>
      <c r="D45" s="210">
        <v>28000</v>
      </c>
    </row>
    <row r="46" spans="1:4" ht="15">
      <c r="A46" s="12">
        <v>45</v>
      </c>
      <c r="B46" s="208" t="s">
        <v>130</v>
      </c>
      <c r="C46" s="209" t="s">
        <v>87</v>
      </c>
      <c r="D46" s="210">
        <v>12500</v>
      </c>
    </row>
    <row r="47" spans="1:4" ht="15">
      <c r="A47" s="12">
        <v>46</v>
      </c>
      <c r="B47" s="208" t="s">
        <v>131</v>
      </c>
      <c r="C47" s="209" t="s">
        <v>102</v>
      </c>
      <c r="D47" s="210">
        <v>174</v>
      </c>
    </row>
    <row r="48" spans="1:4" ht="15">
      <c r="A48" s="12">
        <v>47</v>
      </c>
      <c r="B48" s="208" t="s">
        <v>132</v>
      </c>
      <c r="C48" s="209" t="s">
        <v>87</v>
      </c>
      <c r="D48" s="210">
        <v>45000</v>
      </c>
    </row>
    <row r="49" spans="1:4" ht="15">
      <c r="A49" s="12">
        <v>48</v>
      </c>
      <c r="B49" s="208" t="s">
        <v>133</v>
      </c>
      <c r="C49" s="209" t="s">
        <v>87</v>
      </c>
      <c r="D49" s="210">
        <v>60000</v>
      </c>
    </row>
    <row r="50" spans="1:4" ht="15">
      <c r="A50" s="12">
        <v>49</v>
      </c>
      <c r="B50" s="208" t="s">
        <v>134</v>
      </c>
      <c r="C50" s="209" t="s">
        <v>102</v>
      </c>
      <c r="D50" s="210">
        <v>35</v>
      </c>
    </row>
    <row r="51" spans="1:4" ht="15">
      <c r="A51" s="12">
        <v>50</v>
      </c>
      <c r="B51" s="208" t="s">
        <v>135</v>
      </c>
      <c r="C51" s="209" t="s">
        <v>87</v>
      </c>
      <c r="D51" s="210">
        <v>30000</v>
      </c>
    </row>
    <row r="52" spans="1:4" ht="15">
      <c r="A52" s="12">
        <v>51</v>
      </c>
      <c r="B52" s="208" t="s">
        <v>136</v>
      </c>
      <c r="C52" s="209" t="s">
        <v>137</v>
      </c>
      <c r="D52" s="210">
        <v>500000</v>
      </c>
    </row>
    <row r="53" spans="1:4" ht="15">
      <c r="A53" s="12">
        <v>52</v>
      </c>
      <c r="B53" s="208" t="s">
        <v>138</v>
      </c>
      <c r="C53" s="209" t="s">
        <v>87</v>
      </c>
      <c r="D53" s="210">
        <v>60000</v>
      </c>
    </row>
    <row r="54" spans="1:4" ht="15">
      <c r="A54" s="12">
        <v>53</v>
      </c>
      <c r="B54" s="208" t="s">
        <v>139</v>
      </c>
      <c r="C54" s="209" t="s">
        <v>87</v>
      </c>
      <c r="D54" s="210">
        <v>28000</v>
      </c>
    </row>
    <row r="55" spans="1:4" ht="15">
      <c r="A55" s="12">
        <v>54</v>
      </c>
      <c r="B55" s="208" t="s">
        <v>140</v>
      </c>
      <c r="C55" s="209" t="s">
        <v>87</v>
      </c>
      <c r="D55" s="210">
        <v>15000</v>
      </c>
    </row>
    <row r="56" spans="1:4" ht="15">
      <c r="A56" s="12">
        <v>55</v>
      </c>
      <c r="B56" s="208" t="s">
        <v>141</v>
      </c>
      <c r="C56" s="209" t="s">
        <v>102</v>
      </c>
      <c r="D56" s="210">
        <v>70000</v>
      </c>
    </row>
    <row r="57" spans="1:4" ht="15">
      <c r="A57" s="12">
        <v>56</v>
      </c>
      <c r="B57" s="211" t="s">
        <v>151</v>
      </c>
      <c r="C57" s="212" t="s">
        <v>137</v>
      </c>
      <c r="D57" s="210">
        <v>75000</v>
      </c>
    </row>
    <row r="58" spans="1:4" ht="15">
      <c r="A58" s="12">
        <v>57</v>
      </c>
      <c r="B58" s="208" t="s">
        <v>142</v>
      </c>
      <c r="C58" s="209" t="s">
        <v>143</v>
      </c>
      <c r="D58" s="210">
        <v>600</v>
      </c>
    </row>
    <row r="59" spans="1:4" ht="15">
      <c r="A59" s="12">
        <v>58</v>
      </c>
      <c r="B59" s="208" t="s">
        <v>144</v>
      </c>
      <c r="C59" s="209" t="s">
        <v>102</v>
      </c>
      <c r="D59" s="210">
        <v>35000</v>
      </c>
    </row>
    <row r="60" spans="1:4" ht="15">
      <c r="A60" s="12">
        <v>59</v>
      </c>
      <c r="B60" s="208" t="s">
        <v>145</v>
      </c>
      <c r="C60" s="209" t="s">
        <v>102</v>
      </c>
      <c r="D60" s="210">
        <v>115</v>
      </c>
    </row>
  </sheetData>
  <sheetProtection password="D8D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J36"/>
  <sheetViews>
    <sheetView zoomScalePageLayoutView="0" workbookViewId="0" topLeftCell="A1">
      <selection activeCell="K17" sqref="K17"/>
    </sheetView>
  </sheetViews>
  <sheetFormatPr defaultColWidth="11.421875" defaultRowHeight="15"/>
  <cols>
    <col min="1" max="1" width="11.421875" style="24" customWidth="1"/>
    <col min="2" max="2" width="24.00390625" style="24" customWidth="1"/>
    <col min="3" max="3" width="12.57421875" style="24" bestFit="1" customWidth="1"/>
    <col min="4" max="5" width="11.421875" style="24" customWidth="1"/>
    <col min="6" max="6" width="11.8515625" style="24" customWidth="1"/>
    <col min="7" max="7" width="13.421875" style="24" customWidth="1"/>
    <col min="8" max="16384" width="11.421875" style="24" customWidth="1"/>
  </cols>
  <sheetData>
    <row r="1" spans="1:10" ht="30.75" customHeight="1">
      <c r="A1" s="884" t="s">
        <v>49</v>
      </c>
      <c r="B1" s="885"/>
      <c r="C1" s="885"/>
      <c r="D1" s="885"/>
      <c r="E1" s="885"/>
      <c r="F1" s="885"/>
      <c r="G1" s="886"/>
      <c r="H1" s="23"/>
      <c r="I1" s="23"/>
      <c r="J1" s="23"/>
    </row>
    <row r="2" spans="1:10" ht="16.5">
      <c r="A2" s="632" t="s">
        <v>4</v>
      </c>
      <c r="B2" s="632"/>
      <c r="C2" s="17" t="s">
        <v>187</v>
      </c>
      <c r="D2" s="19"/>
      <c r="E2" s="19"/>
      <c r="F2" s="19"/>
      <c r="G2" s="13"/>
      <c r="H2" s="7"/>
      <c r="I2" s="7"/>
      <c r="J2" s="7"/>
    </row>
    <row r="3" spans="1:10" ht="16.5">
      <c r="A3" s="632" t="s">
        <v>5</v>
      </c>
      <c r="B3" s="632"/>
      <c r="C3" s="17" t="s">
        <v>188</v>
      </c>
      <c r="D3" s="19"/>
      <c r="E3" s="19"/>
      <c r="F3" s="19"/>
      <c r="G3" s="13"/>
      <c r="H3" s="7"/>
      <c r="I3" s="7"/>
      <c r="J3" s="7"/>
    </row>
    <row r="4" spans="1:10" ht="16.5">
      <c r="A4" s="632" t="s">
        <v>17</v>
      </c>
      <c r="B4" s="632"/>
      <c r="C4" s="17" t="s">
        <v>189</v>
      </c>
      <c r="D4" s="19"/>
      <c r="E4" s="19"/>
      <c r="F4" s="19"/>
      <c r="G4" s="13"/>
      <c r="H4" s="7"/>
      <c r="I4" s="7"/>
      <c r="J4" s="7"/>
    </row>
    <row r="5" spans="1:10" ht="16.5">
      <c r="A5" s="679" t="s">
        <v>18</v>
      </c>
      <c r="B5" s="680"/>
      <c r="C5" s="17" t="s">
        <v>19</v>
      </c>
      <c r="D5" s="19"/>
      <c r="E5" s="19"/>
      <c r="F5" s="19"/>
      <c r="G5" s="13"/>
      <c r="H5" s="7"/>
      <c r="I5" s="7"/>
      <c r="J5" s="7"/>
    </row>
    <row r="6" spans="1:10" ht="16.5">
      <c r="A6" s="632" t="s">
        <v>6</v>
      </c>
      <c r="B6" s="632"/>
      <c r="C6" s="17" t="s">
        <v>190</v>
      </c>
      <c r="D6" s="19"/>
      <c r="E6" s="19"/>
      <c r="F6" s="19" t="s">
        <v>166</v>
      </c>
      <c r="G6" s="13"/>
      <c r="H6" s="7"/>
      <c r="I6" s="7"/>
      <c r="J6" s="7"/>
    </row>
    <row r="7" spans="6:10" ht="16.5">
      <c r="F7" s="25"/>
      <c r="H7" s="23"/>
      <c r="I7" s="23"/>
      <c r="J7" s="23"/>
    </row>
    <row r="8" spans="1:10" ht="16.5">
      <c r="A8" s="26" t="s">
        <v>50</v>
      </c>
      <c r="B8" s="40" t="s">
        <v>76</v>
      </c>
      <c r="H8" s="23"/>
      <c r="I8" s="23"/>
      <c r="J8" s="23"/>
    </row>
    <row r="9" spans="8:10" ht="16.5">
      <c r="H9" s="23"/>
      <c r="I9" s="23"/>
      <c r="J9" s="23"/>
    </row>
    <row r="10" spans="1:10" ht="27.75" customHeight="1">
      <c r="A10" s="883" t="s">
        <v>51</v>
      </c>
      <c r="B10" s="883"/>
      <c r="C10" s="27" t="s">
        <v>52</v>
      </c>
      <c r="D10" s="28" t="s">
        <v>38</v>
      </c>
      <c r="E10" s="28" t="s">
        <v>53</v>
      </c>
      <c r="F10" s="27" t="s">
        <v>54</v>
      </c>
      <c r="G10" s="27" t="s">
        <v>55</v>
      </c>
      <c r="H10" s="23"/>
      <c r="I10" s="23"/>
      <c r="J10" s="23"/>
    </row>
    <row r="11" spans="1:7" ht="16.5">
      <c r="A11" s="880" t="s">
        <v>56</v>
      </c>
      <c r="B11" s="880"/>
      <c r="C11" s="21">
        <f>515000</f>
        <v>515000</v>
      </c>
      <c r="D11" s="30">
        <f>+C11/30</f>
        <v>17166.666666666668</v>
      </c>
      <c r="E11" s="30">
        <f>+D11/8</f>
        <v>2145.8333333333335</v>
      </c>
      <c r="F11" s="30">
        <f aca="true" t="shared" si="0" ref="F11:F18">+C11*0.8952</f>
        <v>461028</v>
      </c>
      <c r="G11" s="31">
        <f>+C11+F11</f>
        <v>976028</v>
      </c>
    </row>
    <row r="12" spans="1:7" ht="16.5">
      <c r="A12" s="880" t="s">
        <v>57</v>
      </c>
      <c r="B12" s="880"/>
      <c r="C12" s="95">
        <f>C11*1.3</f>
        <v>669500</v>
      </c>
      <c r="D12" s="30">
        <f aca="true" t="shared" si="1" ref="D12:D18">+C12/30</f>
        <v>22316.666666666668</v>
      </c>
      <c r="E12" s="30">
        <f aca="true" t="shared" si="2" ref="E12:E18">+D12/8</f>
        <v>2789.5833333333335</v>
      </c>
      <c r="F12" s="30">
        <f t="shared" si="0"/>
        <v>599336.4</v>
      </c>
      <c r="G12" s="31">
        <f aca="true" t="shared" si="3" ref="G12:G18">+C12+F12</f>
        <v>1268836.4</v>
      </c>
    </row>
    <row r="13" spans="1:7" ht="16.5">
      <c r="A13" s="880" t="s">
        <v>58</v>
      </c>
      <c r="B13" s="880"/>
      <c r="C13" s="21">
        <f>C11*1.3</f>
        <v>669500</v>
      </c>
      <c r="D13" s="30">
        <f t="shared" si="1"/>
        <v>22316.666666666668</v>
      </c>
      <c r="E13" s="30">
        <f t="shared" si="2"/>
        <v>2789.5833333333335</v>
      </c>
      <c r="F13" s="30">
        <f t="shared" si="0"/>
        <v>599336.4</v>
      </c>
      <c r="G13" s="31">
        <f t="shared" si="3"/>
        <v>1268836.4</v>
      </c>
    </row>
    <row r="14" spans="1:7" ht="16.5">
      <c r="A14" s="880" t="s">
        <v>59</v>
      </c>
      <c r="B14" s="880"/>
      <c r="C14" s="21">
        <f>C11*1.8</f>
        <v>927000</v>
      </c>
      <c r="D14" s="30">
        <f t="shared" si="1"/>
        <v>30900</v>
      </c>
      <c r="E14" s="30">
        <f t="shared" si="2"/>
        <v>3862.5</v>
      </c>
      <c r="F14" s="30">
        <f t="shared" si="0"/>
        <v>829850.4</v>
      </c>
      <c r="G14" s="31">
        <f t="shared" si="3"/>
        <v>1756850.4</v>
      </c>
    </row>
    <row r="15" spans="1:7" ht="16.5">
      <c r="A15" s="880" t="s">
        <v>60</v>
      </c>
      <c r="B15" s="880"/>
      <c r="C15" s="21">
        <f>C11*1.8</f>
        <v>927000</v>
      </c>
      <c r="D15" s="30">
        <f t="shared" si="1"/>
        <v>30900</v>
      </c>
      <c r="E15" s="30">
        <f t="shared" si="2"/>
        <v>3862.5</v>
      </c>
      <c r="F15" s="30">
        <f t="shared" si="0"/>
        <v>829850.4</v>
      </c>
      <c r="G15" s="31">
        <f t="shared" si="3"/>
        <v>1756850.4</v>
      </c>
    </row>
    <row r="16" spans="1:7" ht="16.5">
      <c r="A16" s="880" t="s">
        <v>61</v>
      </c>
      <c r="B16" s="880"/>
      <c r="C16" s="21">
        <f>C11*1.5</f>
        <v>772500</v>
      </c>
      <c r="D16" s="30">
        <f t="shared" si="1"/>
        <v>25750</v>
      </c>
      <c r="E16" s="30">
        <f t="shared" si="2"/>
        <v>3218.75</v>
      </c>
      <c r="F16" s="30">
        <f t="shared" si="0"/>
        <v>691542</v>
      </c>
      <c r="G16" s="31">
        <f t="shared" si="3"/>
        <v>1464042</v>
      </c>
    </row>
    <row r="17" spans="1:7" ht="16.5">
      <c r="A17" s="880" t="s">
        <v>62</v>
      </c>
      <c r="B17" s="880"/>
      <c r="C17" s="21">
        <f>C11*1.5</f>
        <v>772500</v>
      </c>
      <c r="D17" s="30">
        <f t="shared" si="1"/>
        <v>25750</v>
      </c>
      <c r="E17" s="30">
        <f t="shared" si="2"/>
        <v>3218.75</v>
      </c>
      <c r="F17" s="30">
        <f t="shared" si="0"/>
        <v>691542</v>
      </c>
      <c r="G17" s="31">
        <f t="shared" si="3"/>
        <v>1464042</v>
      </c>
    </row>
    <row r="18" spans="1:7" ht="16.5">
      <c r="A18" s="880" t="s">
        <v>63</v>
      </c>
      <c r="B18" s="880"/>
      <c r="C18" s="21">
        <f>C11*1.5</f>
        <v>772500</v>
      </c>
      <c r="D18" s="30">
        <f t="shared" si="1"/>
        <v>25750</v>
      </c>
      <c r="E18" s="30">
        <f t="shared" si="2"/>
        <v>3218.75</v>
      </c>
      <c r="F18" s="30">
        <f t="shared" si="0"/>
        <v>691542</v>
      </c>
      <c r="G18" s="31">
        <f t="shared" si="3"/>
        <v>1464042</v>
      </c>
    </row>
    <row r="19" spans="1:7" ht="16.5">
      <c r="A19" s="881"/>
      <c r="B19" s="882"/>
      <c r="C19" s="32"/>
      <c r="D19" s="33"/>
      <c r="E19" s="34"/>
      <c r="F19" s="35"/>
      <c r="G19" s="36"/>
    </row>
    <row r="21" spans="1:2" ht="16.5">
      <c r="A21" s="26" t="s">
        <v>75</v>
      </c>
      <c r="B21" s="41" t="s">
        <v>77</v>
      </c>
    </row>
    <row r="23" spans="1:7" ht="42.75" customHeight="1">
      <c r="A23" s="883" t="s">
        <v>51</v>
      </c>
      <c r="B23" s="883"/>
      <c r="C23" s="27" t="s">
        <v>52</v>
      </c>
      <c r="D23" s="28" t="s">
        <v>38</v>
      </c>
      <c r="E23" s="28" t="s">
        <v>53</v>
      </c>
      <c r="F23" s="27" t="s">
        <v>54</v>
      </c>
      <c r="G23" s="27" t="s">
        <v>64</v>
      </c>
    </row>
    <row r="24" spans="1:7" ht="16.5">
      <c r="A24" s="880" t="s">
        <v>65</v>
      </c>
      <c r="B24" s="880"/>
      <c r="C24" s="29">
        <f>+C11+C12*2</f>
        <v>1854000</v>
      </c>
      <c r="D24" s="30">
        <f>+C24/30</f>
        <v>61800</v>
      </c>
      <c r="E24" s="30">
        <f>+D24/8</f>
        <v>7725</v>
      </c>
      <c r="F24" s="30">
        <f>+E24*78.29</f>
        <v>604790.25</v>
      </c>
      <c r="G24" s="31">
        <f>+C24+F24</f>
        <v>2458790.25</v>
      </c>
    </row>
    <row r="25" spans="1:7" ht="16.5">
      <c r="A25" s="880" t="s">
        <v>66</v>
      </c>
      <c r="B25" s="880"/>
      <c r="C25" s="29">
        <f>+C11+C13+C13</f>
        <v>1854000</v>
      </c>
      <c r="D25" s="30">
        <f>+C25/30</f>
        <v>61800</v>
      </c>
      <c r="E25" s="30">
        <f>+D25/8</f>
        <v>7725</v>
      </c>
      <c r="F25" s="30">
        <f>+E25*78.29</f>
        <v>604790.25</v>
      </c>
      <c r="G25" s="31">
        <f>+C25+F25</f>
        <v>2458790.25</v>
      </c>
    </row>
    <row r="26" spans="1:7" ht="16.5">
      <c r="A26" s="881" t="s">
        <v>67</v>
      </c>
      <c r="B26" s="882"/>
      <c r="C26" s="32">
        <f>SUM(C24:C25)</f>
        <v>3708000</v>
      </c>
      <c r="D26" s="32">
        <f>SUM(D24:D25)</f>
        <v>123600</v>
      </c>
      <c r="E26" s="37">
        <f>SUM(E24:E25)</f>
        <v>15450</v>
      </c>
      <c r="F26" s="38">
        <f>SUM(F24:F25)</f>
        <v>1209580.5</v>
      </c>
      <c r="G26" s="39">
        <f>SUM(G24:G25)</f>
        <v>4917580.5</v>
      </c>
    </row>
    <row r="27" ht="4.5" customHeight="1"/>
    <row r="28" spans="1:7" ht="30.75" customHeight="1">
      <c r="A28" s="883" t="s">
        <v>51</v>
      </c>
      <c r="B28" s="883"/>
      <c r="C28" s="27" t="s">
        <v>52</v>
      </c>
      <c r="D28" s="28" t="s">
        <v>38</v>
      </c>
      <c r="E28" s="28" t="s">
        <v>53</v>
      </c>
      <c r="F28" s="27" t="s">
        <v>54</v>
      </c>
      <c r="G28" s="27" t="s">
        <v>68</v>
      </c>
    </row>
    <row r="29" ht="16.5">
      <c r="B29" s="24" t="s">
        <v>69</v>
      </c>
    </row>
    <row r="30" spans="1:7" ht="16.5">
      <c r="A30" s="880" t="s">
        <v>70</v>
      </c>
      <c r="B30" s="880"/>
      <c r="C30" s="29">
        <f>C11+C12</f>
        <v>1184500</v>
      </c>
      <c r="D30" s="30">
        <f>+C30/30</f>
        <v>39483.333333333336</v>
      </c>
      <c r="E30" s="30">
        <f>+D30/8</f>
        <v>4935.416666666667</v>
      </c>
      <c r="F30" s="30">
        <f>+E30*0.8952</f>
        <v>4418.185</v>
      </c>
      <c r="G30" s="36">
        <f>+E30+F30</f>
        <v>9353.601666666667</v>
      </c>
    </row>
    <row r="31" ht="5.25" customHeight="1"/>
    <row r="32" ht="16.5">
      <c r="B32" s="24" t="s">
        <v>71</v>
      </c>
    </row>
    <row r="33" spans="1:7" ht="16.5">
      <c r="A33" s="880" t="s">
        <v>73</v>
      </c>
      <c r="B33" s="880"/>
      <c r="C33" s="29">
        <f>C11*2+C12</f>
        <v>1699500</v>
      </c>
      <c r="D33" s="30">
        <f>+C33/30</f>
        <v>56650</v>
      </c>
      <c r="E33" s="30">
        <f>+D33/8</f>
        <v>7081.25</v>
      </c>
      <c r="F33" s="30">
        <f>+E33*0.8952</f>
        <v>6339.135</v>
      </c>
      <c r="G33" s="36">
        <f>+E33+F33</f>
        <v>13420.385</v>
      </c>
    </row>
    <row r="34" ht="4.5" customHeight="1"/>
    <row r="35" ht="16.5">
      <c r="B35" s="24" t="s">
        <v>72</v>
      </c>
    </row>
    <row r="36" spans="1:7" ht="16.5">
      <c r="A36" s="880" t="s">
        <v>74</v>
      </c>
      <c r="B36" s="880"/>
      <c r="C36" s="29">
        <f>C11*4+C12</f>
        <v>2729500</v>
      </c>
      <c r="D36" s="30">
        <f>+C36/30</f>
        <v>90983.33333333333</v>
      </c>
      <c r="E36" s="30">
        <f>+D36/8</f>
        <v>11372.916666666666</v>
      </c>
      <c r="F36" s="30">
        <f>+E36*0.8952</f>
        <v>10181.035</v>
      </c>
      <c r="G36" s="36">
        <f>+E36+F36</f>
        <v>21553.951666666668</v>
      </c>
    </row>
  </sheetData>
  <sheetProtection/>
  <mergeCells count="24">
    <mergeCell ref="A1:G1"/>
    <mergeCell ref="A2:B2"/>
    <mergeCell ref="A3:B3"/>
    <mergeCell ref="A4:B4"/>
    <mergeCell ref="A5:B5"/>
    <mergeCell ref="A6:B6"/>
    <mergeCell ref="A26:B26"/>
    <mergeCell ref="A28:B28"/>
    <mergeCell ref="A15:B15"/>
    <mergeCell ref="A10:B10"/>
    <mergeCell ref="A11:B11"/>
    <mergeCell ref="A12:B12"/>
    <mergeCell ref="A13:B13"/>
    <mergeCell ref="A14:B14"/>
    <mergeCell ref="A36:B36"/>
    <mergeCell ref="A16:B16"/>
    <mergeCell ref="A17:B17"/>
    <mergeCell ref="A18:B18"/>
    <mergeCell ref="A19:B19"/>
    <mergeCell ref="A23:B23"/>
    <mergeCell ref="A30:B30"/>
    <mergeCell ref="A33:B33"/>
    <mergeCell ref="A24:B24"/>
    <mergeCell ref="A25:B2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Y169"/>
  <sheetViews>
    <sheetView view="pageBreakPreview" zoomScale="76" zoomScaleSheetLayoutView="76" zoomScalePageLayoutView="0" workbookViewId="0" topLeftCell="A129">
      <selection activeCell="A166" sqref="A166:H168"/>
    </sheetView>
  </sheetViews>
  <sheetFormatPr defaultColWidth="11.421875" defaultRowHeight="15"/>
  <cols>
    <col min="1" max="1" width="7.7109375" style="430" customWidth="1"/>
    <col min="2" max="2" width="67.00390625" style="431" customWidth="1"/>
    <col min="3" max="3" width="6.57421875" style="432" customWidth="1"/>
    <col min="4" max="4" width="9.00390625" style="432" customWidth="1"/>
    <col min="5" max="5" width="0.13671875" style="414" hidden="1" customWidth="1"/>
    <col min="6" max="6" width="14.71093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898" t="s">
        <v>218</v>
      </c>
      <c r="B1" s="898"/>
      <c r="C1" s="898"/>
      <c r="D1" s="898"/>
      <c r="E1" s="898"/>
      <c r="F1" s="898"/>
      <c r="G1" s="898"/>
      <c r="H1" s="898"/>
      <c r="I1" s="898"/>
      <c r="K1" s="383"/>
    </row>
    <row r="2" spans="1:11" ht="13.5">
      <c r="A2" s="898" t="s">
        <v>219</v>
      </c>
      <c r="B2" s="898"/>
      <c r="C2" s="898"/>
      <c r="D2" s="898"/>
      <c r="E2" s="898"/>
      <c r="F2" s="898"/>
      <c r="G2" s="898"/>
      <c r="H2" s="898"/>
      <c r="I2" s="898"/>
      <c r="K2" s="383"/>
    </row>
    <row r="3" spans="1:11" ht="13.5">
      <c r="A3" s="898" t="s">
        <v>220</v>
      </c>
      <c r="B3" s="898"/>
      <c r="C3" s="898"/>
      <c r="D3" s="898"/>
      <c r="E3" s="898"/>
      <c r="F3" s="898"/>
      <c r="G3" s="898"/>
      <c r="H3" s="898"/>
      <c r="I3" s="898"/>
      <c r="K3" s="383"/>
    </row>
    <row r="4" spans="1:11" ht="13.5">
      <c r="A4" s="899"/>
      <c r="B4" s="900"/>
      <c r="C4" s="900"/>
      <c r="D4" s="900"/>
      <c r="E4" s="900"/>
      <c r="F4" s="900"/>
      <c r="G4" s="900"/>
      <c r="H4" s="900"/>
      <c r="I4" s="901"/>
      <c r="K4" s="383"/>
    </row>
    <row r="6" spans="1:103" ht="12">
      <c r="A6" s="387"/>
      <c r="B6" s="388"/>
      <c r="C6" s="902" t="s">
        <v>284</v>
      </c>
      <c r="D6" s="902"/>
      <c r="E6" s="902"/>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3" s="399" customFormat="1" ht="31.5" customHeight="1" hidden="1">
      <c r="A8" s="393" t="s">
        <v>9</v>
      </c>
      <c r="B8" s="394" t="s">
        <v>22</v>
      </c>
      <c r="C8" s="395" t="s">
        <v>10</v>
      </c>
      <c r="D8" s="393" t="s">
        <v>0</v>
      </c>
      <c r="E8" s="396" t="s">
        <v>352</v>
      </c>
      <c r="F8" s="396" t="s">
        <v>78</v>
      </c>
      <c r="G8" s="396" t="s">
        <v>79</v>
      </c>
      <c r="H8" s="396" t="s">
        <v>79</v>
      </c>
      <c r="I8" s="397" t="s">
        <v>147</v>
      </c>
      <c r="J8" s="398">
        <v>0.9</v>
      </c>
      <c r="K8" s="384"/>
      <c r="L8" s="384"/>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row>
    <row r="9" spans="1:10" ht="112.5" customHeight="1" hidden="1">
      <c r="A9" s="400">
        <v>1</v>
      </c>
      <c r="B9" s="895" t="s">
        <v>20</v>
      </c>
      <c r="C9" s="896"/>
      <c r="D9" s="896"/>
      <c r="E9" s="896"/>
      <c r="F9" s="896"/>
      <c r="G9" s="896"/>
      <c r="H9" s="897"/>
      <c r="I9" s="401" t="s">
        <v>159</v>
      </c>
      <c r="J9" s="401" t="s">
        <v>148</v>
      </c>
    </row>
    <row r="10" spans="1:19" ht="12" hidden="1">
      <c r="A10" s="402">
        <v>1.01</v>
      </c>
      <c r="B10" s="403" t="s">
        <v>422</v>
      </c>
      <c r="C10" s="404" t="s">
        <v>482</v>
      </c>
      <c r="D10" s="405">
        <v>0</v>
      </c>
      <c r="E10" s="406">
        <f>'A.P.U.'!I50</f>
        <v>5000</v>
      </c>
      <c r="F10" s="406">
        <f>'A.P.U.'!I50</f>
        <v>5000</v>
      </c>
      <c r="G10" s="406">
        <f>F10*D10</f>
        <v>0</v>
      </c>
      <c r="H10" s="407">
        <f>F10*D10</f>
        <v>0</v>
      </c>
      <c r="I10" s="401">
        <v>3000</v>
      </c>
      <c r="J10" s="401">
        <f aca="true" t="shared" si="0" ref="J10:J25">I10*$J$8</f>
        <v>2700</v>
      </c>
      <c r="K10" s="408"/>
      <c r="L10" s="386"/>
      <c r="M10" s="386"/>
      <c r="N10" s="386"/>
      <c r="O10" s="386"/>
      <c r="P10" s="386"/>
      <c r="Q10" s="386"/>
      <c r="R10" s="386"/>
      <c r="S10" s="386"/>
    </row>
    <row r="11" spans="1:19" ht="12" hidden="1">
      <c r="A11" s="402">
        <f>A10+0.01</f>
        <v>1.02</v>
      </c>
      <c r="B11" s="403" t="s">
        <v>423</v>
      </c>
      <c r="C11" s="404" t="s">
        <v>482</v>
      </c>
      <c r="D11" s="405">
        <v>0</v>
      </c>
      <c r="E11" s="406">
        <f>'A.P.U.'!I98</f>
        <v>7000</v>
      </c>
      <c r="F11" s="406">
        <f>'A.P.U.'!I98</f>
        <v>7000</v>
      </c>
      <c r="G11" s="406">
        <f aca="true" t="shared" si="1" ref="G11:G25">F11*D11</f>
        <v>0</v>
      </c>
      <c r="H11" s="407">
        <f aca="true" t="shared" si="2" ref="H11:H25">F11*D11</f>
        <v>0</v>
      </c>
      <c r="I11" s="401">
        <v>5000</v>
      </c>
      <c r="J11" s="401">
        <f t="shared" si="0"/>
        <v>4500</v>
      </c>
      <c r="K11" s="408"/>
      <c r="L11" s="386"/>
      <c r="M11" s="386"/>
      <c r="N11" s="386"/>
      <c r="O11" s="386"/>
      <c r="P11" s="386"/>
      <c r="Q11" s="386"/>
      <c r="R11" s="386"/>
      <c r="S11" s="386"/>
    </row>
    <row r="12" spans="1:19" ht="12" hidden="1">
      <c r="A12" s="402">
        <f aca="true" t="shared" si="3" ref="A12:A25">A11+0.01</f>
        <v>1.03</v>
      </c>
      <c r="B12" s="403" t="s">
        <v>424</v>
      </c>
      <c r="C12" s="404" t="s">
        <v>482</v>
      </c>
      <c r="D12" s="405">
        <v>0</v>
      </c>
      <c r="E12" s="406">
        <f>'A.P.U.'!I147</f>
        <v>6000</v>
      </c>
      <c r="F12" s="406">
        <f>'A.P.U.'!I147</f>
        <v>6000</v>
      </c>
      <c r="G12" s="406">
        <f t="shared" si="1"/>
        <v>0</v>
      </c>
      <c r="H12" s="407">
        <f t="shared" si="2"/>
        <v>0</v>
      </c>
      <c r="I12" s="401">
        <v>4500</v>
      </c>
      <c r="J12" s="401">
        <f t="shared" si="0"/>
        <v>4050</v>
      </c>
      <c r="K12" s="408"/>
      <c r="L12" s="386"/>
      <c r="M12" s="386"/>
      <c r="N12" s="386"/>
      <c r="O12" s="386"/>
      <c r="P12" s="386"/>
      <c r="Q12" s="386"/>
      <c r="R12" s="386"/>
      <c r="S12" s="386"/>
    </row>
    <row r="13" spans="1:14" ht="25.5" customHeight="1" hidden="1">
      <c r="A13" s="402" t="e">
        <f>#REF!+0.01</f>
        <v>#REF!</v>
      </c>
      <c r="B13" s="394" t="s">
        <v>415</v>
      </c>
      <c r="C13" s="404" t="s">
        <v>482</v>
      </c>
      <c r="D13" s="405">
        <v>0</v>
      </c>
      <c r="E13" s="406">
        <f>'A.P.U.'!I441</f>
        <v>1360</v>
      </c>
      <c r="F13" s="406">
        <v>1360</v>
      </c>
      <c r="G13" s="406">
        <f t="shared" si="1"/>
        <v>0</v>
      </c>
      <c r="H13" s="407">
        <f t="shared" si="2"/>
        <v>0</v>
      </c>
      <c r="I13" s="410">
        <v>1600</v>
      </c>
      <c r="J13" s="401">
        <f t="shared" si="0"/>
        <v>1440</v>
      </c>
      <c r="K13" s="408"/>
      <c r="L13" s="408"/>
      <c r="N13" s="409"/>
    </row>
    <row r="14" spans="1:14" ht="12" hidden="1">
      <c r="A14" s="402" t="e">
        <f>#REF!+0.01</f>
        <v>#REF!</v>
      </c>
      <c r="B14" s="411" t="s">
        <v>223</v>
      </c>
      <c r="C14" s="404" t="s">
        <v>482</v>
      </c>
      <c r="D14" s="405">
        <v>0</v>
      </c>
      <c r="E14" s="406">
        <f>'A.P.U.'!I586</f>
        <v>8646.75</v>
      </c>
      <c r="F14" s="406">
        <f>F82</f>
        <v>8646.75</v>
      </c>
      <c r="G14" s="406">
        <f t="shared" si="1"/>
        <v>0</v>
      </c>
      <c r="H14" s="407">
        <f t="shared" si="2"/>
        <v>0</v>
      </c>
      <c r="I14" s="410">
        <v>7500</v>
      </c>
      <c r="J14" s="401">
        <f t="shared" si="0"/>
        <v>6750</v>
      </c>
      <c r="K14" s="408"/>
      <c r="L14" s="408"/>
      <c r="N14" s="409"/>
    </row>
    <row r="15" spans="1:14" ht="31.5" customHeight="1" hidden="1">
      <c r="A15" s="402" t="e">
        <f t="shared" si="3"/>
        <v>#REF!</v>
      </c>
      <c r="B15" s="411" t="s">
        <v>413</v>
      </c>
      <c r="C15" s="404" t="s">
        <v>2</v>
      </c>
      <c r="D15" s="405">
        <v>0</v>
      </c>
      <c r="E15" s="406">
        <f>'A.P.U.'!I637</f>
        <v>116191.40625</v>
      </c>
      <c r="F15" s="406">
        <v>203640</v>
      </c>
      <c r="G15" s="406">
        <f t="shared" si="1"/>
        <v>0</v>
      </c>
      <c r="H15" s="407">
        <f t="shared" si="2"/>
        <v>0</v>
      </c>
      <c r="I15" s="410">
        <v>50000</v>
      </c>
      <c r="J15" s="401">
        <f t="shared" si="0"/>
        <v>45000</v>
      </c>
      <c r="K15" s="408"/>
      <c r="L15" s="408"/>
      <c r="N15" s="409"/>
    </row>
    <row r="16" spans="1:14" ht="12" hidden="1">
      <c r="A16" s="402" t="e">
        <f t="shared" si="3"/>
        <v>#REF!</v>
      </c>
      <c r="B16" s="411" t="s">
        <v>414</v>
      </c>
      <c r="C16" s="404" t="s">
        <v>483</v>
      </c>
      <c r="D16" s="405">
        <v>0</v>
      </c>
      <c r="E16" s="406">
        <f>'A.P.U.'!I685</f>
        <v>12000</v>
      </c>
      <c r="F16" s="406">
        <f>'A.P.U.'!I685</f>
        <v>12000</v>
      </c>
      <c r="G16" s="406">
        <f t="shared" si="1"/>
        <v>0</v>
      </c>
      <c r="H16" s="407">
        <f t="shared" si="2"/>
        <v>0</v>
      </c>
      <c r="I16" s="410">
        <v>8000</v>
      </c>
      <c r="J16" s="401">
        <f t="shared" si="0"/>
        <v>7200</v>
      </c>
      <c r="K16" s="408"/>
      <c r="L16" s="408"/>
      <c r="N16" s="409"/>
    </row>
    <row r="17" spans="1:14" ht="12" hidden="1">
      <c r="A17" s="402" t="e">
        <f t="shared" si="3"/>
        <v>#REF!</v>
      </c>
      <c r="B17" s="411" t="s">
        <v>276</v>
      </c>
      <c r="C17" s="404" t="s">
        <v>2</v>
      </c>
      <c r="D17" s="405">
        <v>0</v>
      </c>
      <c r="E17" s="406">
        <f>'A.P.U.'!I733</f>
        <v>15750</v>
      </c>
      <c r="F17" s="406">
        <v>15750</v>
      </c>
      <c r="G17" s="406">
        <f t="shared" si="1"/>
        <v>0</v>
      </c>
      <c r="H17" s="407">
        <f t="shared" si="2"/>
        <v>0</v>
      </c>
      <c r="I17" s="410">
        <v>18000</v>
      </c>
      <c r="J17" s="401">
        <f t="shared" si="0"/>
        <v>16200</v>
      </c>
      <c r="K17" s="408"/>
      <c r="L17" s="408"/>
      <c r="N17" s="409"/>
    </row>
    <row r="18" spans="1:14" ht="12" hidden="1">
      <c r="A18" s="402" t="e">
        <f t="shared" si="3"/>
        <v>#REF!</v>
      </c>
      <c r="B18" s="412" t="s">
        <v>451</v>
      </c>
      <c r="C18" s="404" t="s">
        <v>3</v>
      </c>
      <c r="D18" s="405">
        <v>0</v>
      </c>
      <c r="E18" s="406">
        <f>'A.P.U.'!I781</f>
        <v>51596.25</v>
      </c>
      <c r="F18" s="406">
        <v>5764.5</v>
      </c>
      <c r="G18" s="406">
        <f t="shared" si="1"/>
        <v>0</v>
      </c>
      <c r="H18" s="407">
        <f t="shared" si="2"/>
        <v>0</v>
      </c>
      <c r="I18" s="410">
        <v>5000</v>
      </c>
      <c r="J18" s="401">
        <f t="shared" si="0"/>
        <v>4500</v>
      </c>
      <c r="K18" s="408"/>
      <c r="L18" s="408"/>
      <c r="N18" s="409"/>
    </row>
    <row r="19" spans="1:14" ht="12" hidden="1">
      <c r="A19" s="402" t="e">
        <f t="shared" si="3"/>
        <v>#REF!</v>
      </c>
      <c r="B19" s="411" t="s">
        <v>277</v>
      </c>
      <c r="C19" s="404" t="s">
        <v>483</v>
      </c>
      <c r="D19" s="405">
        <v>0</v>
      </c>
      <c r="E19" s="406">
        <f>'A.P.U.'!I829</f>
        <v>21881.25</v>
      </c>
      <c r="F19" s="406">
        <f>'A.P.U.'!I829</f>
        <v>21881.25</v>
      </c>
      <c r="G19" s="406">
        <f t="shared" si="1"/>
        <v>0</v>
      </c>
      <c r="H19" s="407">
        <f t="shared" si="2"/>
        <v>0</v>
      </c>
      <c r="I19" s="410">
        <v>9000</v>
      </c>
      <c r="J19" s="401">
        <f t="shared" si="0"/>
        <v>8100</v>
      </c>
      <c r="K19" s="408"/>
      <c r="L19" s="408"/>
      <c r="N19" s="409"/>
    </row>
    <row r="20" spans="1:14" ht="12" hidden="1">
      <c r="A20" s="402" t="e">
        <f t="shared" si="3"/>
        <v>#REF!</v>
      </c>
      <c r="B20" s="411" t="s">
        <v>416</v>
      </c>
      <c r="C20" s="404" t="s">
        <v>482</v>
      </c>
      <c r="D20" s="405">
        <v>0</v>
      </c>
      <c r="E20" s="406">
        <f>'A.P.U.'!I877</f>
        <v>3543.75</v>
      </c>
      <c r="F20" s="406">
        <v>3012</v>
      </c>
      <c r="G20" s="406">
        <f t="shared" si="1"/>
        <v>0</v>
      </c>
      <c r="H20" s="407">
        <f t="shared" si="2"/>
        <v>0</v>
      </c>
      <c r="I20" s="410">
        <v>3000</v>
      </c>
      <c r="J20" s="401">
        <f t="shared" si="0"/>
        <v>2700</v>
      </c>
      <c r="K20" s="408"/>
      <c r="L20" s="408"/>
      <c r="N20" s="409"/>
    </row>
    <row r="21" spans="1:14" ht="12" hidden="1">
      <c r="A21" s="402" t="e">
        <f t="shared" si="3"/>
        <v>#REF!</v>
      </c>
      <c r="B21" s="411" t="s">
        <v>278</v>
      </c>
      <c r="C21" s="404" t="s">
        <v>3</v>
      </c>
      <c r="D21" s="405">
        <v>0</v>
      </c>
      <c r="E21" s="406">
        <f>'A.P.U.'!I925</f>
        <v>10631.25</v>
      </c>
      <c r="F21" s="406">
        <f>E21-(E21*'A.P.U.'!$G$47)</f>
        <v>7973.4375</v>
      </c>
      <c r="G21" s="406">
        <f t="shared" si="1"/>
        <v>0</v>
      </c>
      <c r="H21" s="407">
        <f t="shared" si="2"/>
        <v>0</v>
      </c>
      <c r="I21" s="410">
        <v>9000</v>
      </c>
      <c r="J21" s="401">
        <f t="shared" si="0"/>
        <v>8100</v>
      </c>
      <c r="K21" s="408"/>
      <c r="L21" s="408"/>
      <c r="N21" s="409"/>
    </row>
    <row r="22" spans="1:14" ht="12" hidden="1">
      <c r="A22" s="402" t="e">
        <f t="shared" si="3"/>
        <v>#REF!</v>
      </c>
      <c r="B22" s="411" t="s">
        <v>283</v>
      </c>
      <c r="C22" s="404" t="s">
        <v>3</v>
      </c>
      <c r="D22" s="405">
        <v>0</v>
      </c>
      <c r="E22" s="406">
        <f>'A.P.U.'!I973</f>
        <v>6674.0625</v>
      </c>
      <c r="F22" s="406">
        <f>E22-(E22*'A.P.U.'!$G$47)</f>
        <v>5005.546875</v>
      </c>
      <c r="G22" s="406">
        <f t="shared" si="1"/>
        <v>0</v>
      </c>
      <c r="H22" s="407">
        <f t="shared" si="2"/>
        <v>0</v>
      </c>
      <c r="I22" s="410">
        <v>5650</v>
      </c>
      <c r="J22" s="401">
        <f t="shared" si="0"/>
        <v>5085</v>
      </c>
      <c r="K22" s="408"/>
      <c r="L22" s="408"/>
      <c r="N22" s="409"/>
    </row>
    <row r="23" spans="1:14" ht="12" hidden="1">
      <c r="A23" s="402" t="e">
        <f t="shared" si="3"/>
        <v>#REF!</v>
      </c>
      <c r="B23" s="411" t="s">
        <v>280</v>
      </c>
      <c r="C23" s="404" t="s">
        <v>482</v>
      </c>
      <c r="D23" s="405">
        <v>0</v>
      </c>
      <c r="E23" s="406">
        <f>'A.P.U.'!I1021</f>
        <v>6571.53</v>
      </c>
      <c r="F23" s="406">
        <v>0</v>
      </c>
      <c r="G23" s="406">
        <f t="shared" si="1"/>
        <v>0</v>
      </c>
      <c r="H23" s="407">
        <f t="shared" si="2"/>
        <v>0</v>
      </c>
      <c r="I23" s="410">
        <v>9550</v>
      </c>
      <c r="J23" s="401">
        <f t="shared" si="0"/>
        <v>8595</v>
      </c>
      <c r="K23" s="408"/>
      <c r="L23" s="408"/>
      <c r="N23" s="409"/>
    </row>
    <row r="24" spans="1:14" ht="12" hidden="1">
      <c r="A24" s="402" t="e">
        <f t="shared" si="3"/>
        <v>#REF!</v>
      </c>
      <c r="B24" s="411" t="s">
        <v>279</v>
      </c>
      <c r="C24" s="404" t="s">
        <v>3</v>
      </c>
      <c r="D24" s="405">
        <v>0</v>
      </c>
      <c r="E24" s="406">
        <f>'A.P.U.'!I1069</f>
        <v>6615</v>
      </c>
      <c r="F24" s="406">
        <f>'A.P.U.'!I1069</f>
        <v>6615</v>
      </c>
      <c r="G24" s="406">
        <f t="shared" si="1"/>
        <v>0</v>
      </c>
      <c r="H24" s="407">
        <f t="shared" si="2"/>
        <v>0</v>
      </c>
      <c r="I24" s="410">
        <v>5600</v>
      </c>
      <c r="J24" s="401">
        <f t="shared" si="0"/>
        <v>5040</v>
      </c>
      <c r="K24" s="408"/>
      <c r="L24" s="408"/>
      <c r="N24" s="409"/>
    </row>
    <row r="25" spans="1:14" ht="12" hidden="1">
      <c r="A25" s="402" t="e">
        <f t="shared" si="3"/>
        <v>#REF!</v>
      </c>
      <c r="B25" s="411" t="s">
        <v>417</v>
      </c>
      <c r="C25" s="404" t="s">
        <v>2</v>
      </c>
      <c r="D25" s="405">
        <v>0</v>
      </c>
      <c r="E25" s="406">
        <f>'A.P.U.'!I1117</f>
        <v>35437.5</v>
      </c>
      <c r="F25" s="406">
        <f>E25-(E25*'A.P.U.'!$G$47)</f>
        <v>26578.125</v>
      </c>
      <c r="G25" s="406">
        <f t="shared" si="1"/>
        <v>0</v>
      </c>
      <c r="H25" s="407">
        <f t="shared" si="2"/>
        <v>0</v>
      </c>
      <c r="I25" s="410">
        <v>30000</v>
      </c>
      <c r="J25" s="401">
        <f t="shared" si="0"/>
        <v>27000</v>
      </c>
      <c r="K25" s="408"/>
      <c r="L25" s="408"/>
      <c r="N25" s="409"/>
    </row>
    <row r="26" spans="1:14" ht="12" hidden="1">
      <c r="A26" s="402"/>
      <c r="B26" s="411"/>
      <c r="C26" s="413"/>
      <c r="D26" s="413"/>
      <c r="F26" s="415" t="s">
        <v>13</v>
      </c>
      <c r="G26" s="416"/>
      <c r="H26" s="417">
        <f>SUM(H10:H25)</f>
        <v>0</v>
      </c>
      <c r="I26" s="410"/>
      <c r="J26" s="401"/>
      <c r="K26" s="408"/>
      <c r="L26" s="408"/>
      <c r="N26" s="409"/>
    </row>
    <row r="27" spans="1:14" ht="12" hidden="1">
      <c r="A27" s="418">
        <v>2</v>
      </c>
      <c r="B27" s="419" t="s">
        <v>446</v>
      </c>
      <c r="C27" s="413"/>
      <c r="D27" s="413"/>
      <c r="E27" s="416"/>
      <c r="F27" s="420"/>
      <c r="G27" s="416"/>
      <c r="H27" s="421"/>
      <c r="I27" s="410"/>
      <c r="J27" s="401"/>
      <c r="K27" s="408"/>
      <c r="L27" s="408"/>
      <c r="N27" s="409"/>
    </row>
    <row r="28" spans="1:14" ht="74.25" customHeight="1" hidden="1">
      <c r="A28" s="402">
        <f>A27+0.01</f>
        <v>2.01</v>
      </c>
      <c r="B28" s="394" t="s">
        <v>427</v>
      </c>
      <c r="C28" s="422" t="s">
        <v>146</v>
      </c>
      <c r="D28" s="423">
        <v>0</v>
      </c>
      <c r="E28" s="406">
        <f>'A.P.U.'!AC296</f>
        <v>92547</v>
      </c>
      <c r="F28" s="406">
        <f>'A.P.U.'!AC296</f>
        <v>92547</v>
      </c>
      <c r="G28" s="406">
        <f>F28*D28</f>
        <v>0</v>
      </c>
      <c r="H28" s="407">
        <f>F28*D28</f>
        <v>0</v>
      </c>
      <c r="I28" s="410">
        <v>8500</v>
      </c>
      <c r="J28" s="401">
        <f>I28*$J$8</f>
        <v>7650</v>
      </c>
      <c r="K28" s="408"/>
      <c r="L28" s="408"/>
      <c r="N28" s="409"/>
    </row>
    <row r="29" spans="1:14" ht="66.75" customHeight="1" hidden="1">
      <c r="A29" s="402">
        <f>A28+0.01</f>
        <v>2.0199999999999996</v>
      </c>
      <c r="B29" s="424" t="s">
        <v>430</v>
      </c>
      <c r="C29" s="404" t="s">
        <v>482</v>
      </c>
      <c r="D29" s="405">
        <v>0</v>
      </c>
      <c r="E29" s="406">
        <f>'A.P.U.'!AW196</f>
        <v>48300</v>
      </c>
      <c r="F29" s="406">
        <f>'A.P.U.'!AW196</f>
        <v>48300</v>
      </c>
      <c r="G29" s="406">
        <f>F29*D29</f>
        <v>0</v>
      </c>
      <c r="H29" s="407">
        <f>F29*D29</f>
        <v>0</v>
      </c>
      <c r="I29" s="401">
        <v>20000</v>
      </c>
      <c r="J29" s="401">
        <f>I29*$J$8</f>
        <v>18000</v>
      </c>
      <c r="K29" s="408"/>
      <c r="L29" s="408"/>
      <c r="N29" s="409"/>
    </row>
    <row r="30" spans="1:14" ht="12" hidden="1">
      <c r="A30" s="418"/>
      <c r="B30" s="419"/>
      <c r="C30" s="413"/>
      <c r="D30" s="413"/>
      <c r="E30" s="416"/>
      <c r="F30" s="425" t="s">
        <v>13</v>
      </c>
      <c r="G30" s="416"/>
      <c r="H30" s="417">
        <f>SUM(H28:H29)</f>
        <v>0</v>
      </c>
      <c r="I30" s="410"/>
      <c r="J30" s="401"/>
      <c r="K30" s="408"/>
      <c r="L30" s="408"/>
      <c r="N30" s="409"/>
    </row>
    <row r="31" spans="1:14" ht="12" hidden="1">
      <c r="A31" s="418">
        <v>3</v>
      </c>
      <c r="B31" s="419" t="s">
        <v>382</v>
      </c>
      <c r="C31" s="413"/>
      <c r="D31" s="413"/>
      <c r="E31" s="416"/>
      <c r="F31" s="420"/>
      <c r="G31" s="416"/>
      <c r="H31" s="421"/>
      <c r="I31" s="410"/>
      <c r="J31" s="401"/>
      <c r="K31" s="408"/>
      <c r="L31" s="408"/>
      <c r="N31" s="409"/>
    </row>
    <row r="32" spans="1:14" ht="39.75" customHeight="1" hidden="1">
      <c r="A32" s="402">
        <v>3.01</v>
      </c>
      <c r="B32" s="426" t="str">
        <f>UPPER("Sumistro e instalación de sanitario completo Ref. STILO 30535 Color: BONE, incluye  acople de manguera y accesorios")</f>
        <v>SUMISTRO E INSTALACIÓN DE SANITARIO COMPLETO REF. STILO 30535 COLOR: BONE, INCLUYE  ACOPLE DE MANGUERA Y ACCESORIOS</v>
      </c>
      <c r="C32" s="404" t="s">
        <v>2</v>
      </c>
      <c r="D32" s="423">
        <v>0</v>
      </c>
      <c r="E32" s="406">
        <f>'A.P.U.'!AW296</f>
        <v>278754</v>
      </c>
      <c r="F32" s="427">
        <v>278754</v>
      </c>
      <c r="G32" s="406">
        <f>F32*D32</f>
        <v>0</v>
      </c>
      <c r="H32" s="407">
        <f>ROUND(G32,0)</f>
        <v>0</v>
      </c>
      <c r="I32" s="410">
        <v>12000</v>
      </c>
      <c r="J32" s="401">
        <f>I32*$J$8</f>
        <v>10800</v>
      </c>
      <c r="K32" s="408"/>
      <c r="L32" s="408"/>
      <c r="N32" s="409"/>
    </row>
    <row r="33" spans="1:14" ht="21" customHeight="1" hidden="1">
      <c r="A33" s="402"/>
      <c r="B33" s="426"/>
      <c r="C33" s="404"/>
      <c r="D33" s="423"/>
      <c r="E33" s="406"/>
      <c r="F33" s="425" t="s">
        <v>13</v>
      </c>
      <c r="G33" s="406"/>
      <c r="H33" s="417">
        <f>SUM(H32)</f>
        <v>0</v>
      </c>
      <c r="I33" s="410"/>
      <c r="J33" s="401"/>
      <c r="K33" s="408"/>
      <c r="L33" s="408"/>
      <c r="N33" s="409"/>
    </row>
    <row r="34" spans="1:14" ht="12" hidden="1">
      <c r="A34" s="400">
        <v>4</v>
      </c>
      <c r="B34" s="895" t="s">
        <v>224</v>
      </c>
      <c r="C34" s="896"/>
      <c r="D34" s="896"/>
      <c r="E34" s="896"/>
      <c r="F34" s="896"/>
      <c r="G34" s="896"/>
      <c r="H34" s="897"/>
      <c r="I34" s="428"/>
      <c r="J34" s="401"/>
      <c r="K34" s="408"/>
      <c r="L34" s="408"/>
      <c r="N34" s="409"/>
    </row>
    <row r="35" spans="1:14" ht="29.25" customHeight="1" hidden="1">
      <c r="A35" s="402">
        <f>A34+0.01</f>
        <v>4.01</v>
      </c>
      <c r="B35" s="403" t="s">
        <v>419</v>
      </c>
      <c r="C35" s="404" t="s">
        <v>157</v>
      </c>
      <c r="D35" s="405">
        <v>0</v>
      </c>
      <c r="E35" s="406">
        <f>'A.P.U.'!S50</f>
        <v>436000</v>
      </c>
      <c r="F35" s="406">
        <f>'A.P.U.'!S50</f>
        <v>436000</v>
      </c>
      <c r="G35" s="406">
        <f aca="true" t="shared" si="4" ref="G35:G44">F35*D35</f>
        <v>0</v>
      </c>
      <c r="H35" s="407">
        <f>D35*F35</f>
        <v>0</v>
      </c>
      <c r="I35" s="401">
        <v>60000</v>
      </c>
      <c r="J35" s="401">
        <f aca="true" t="shared" si="5" ref="J35:J45">I35*$J$8</f>
        <v>54000</v>
      </c>
      <c r="K35" s="408"/>
      <c r="L35" s="408"/>
      <c r="N35" s="409"/>
    </row>
    <row r="36" spans="1:14" ht="30" customHeight="1" hidden="1">
      <c r="A36" s="402">
        <f aca="true" t="shared" si="6" ref="A36:A42">A35+0.01</f>
        <v>4.02</v>
      </c>
      <c r="B36" s="403" t="s">
        <v>425</v>
      </c>
      <c r="C36" s="404" t="s">
        <v>482</v>
      </c>
      <c r="D36" s="405">
        <v>0</v>
      </c>
      <c r="E36" s="406">
        <f>'A.P.U.'!S98</f>
        <v>0</v>
      </c>
      <c r="F36" s="406">
        <v>0</v>
      </c>
      <c r="G36" s="406">
        <f t="shared" si="4"/>
        <v>0</v>
      </c>
      <c r="H36" s="407">
        <f aca="true" t="shared" si="7" ref="H36:H46">D36*F36</f>
        <v>0</v>
      </c>
      <c r="I36" s="401">
        <v>6000</v>
      </c>
      <c r="J36" s="401">
        <f t="shared" si="5"/>
        <v>5400</v>
      </c>
      <c r="K36" s="408"/>
      <c r="L36" s="408"/>
      <c r="N36" s="409"/>
    </row>
    <row r="37" spans="1:14" ht="54" customHeight="1" hidden="1">
      <c r="A37" s="402">
        <f t="shared" si="6"/>
        <v>4.029999999999999</v>
      </c>
      <c r="B37" s="394" t="str">
        <f>UPPER("Viga de cimentacion en concreto reforzado de 30X 30 incluye formaleta, concreto de 3000psi y acero de (4200kg/cm2)")</f>
        <v>VIGA DE CIMENTACION EN CONCRETO REFORZADO DE 30X 30 INCLUYE FORMALETA, CONCRETO DE 3000PSI Y ACERO DE (4200KG/CM2)</v>
      </c>
      <c r="C37" s="404" t="s">
        <v>3</v>
      </c>
      <c r="D37" s="405">
        <v>0</v>
      </c>
      <c r="E37" s="406">
        <f>'A.P.U.'!S147</f>
        <v>61000</v>
      </c>
      <c r="F37" s="406">
        <f>'A.P.U.'!S147</f>
        <v>61000</v>
      </c>
      <c r="G37" s="406">
        <f t="shared" si="4"/>
        <v>0</v>
      </c>
      <c r="H37" s="407">
        <f t="shared" si="7"/>
        <v>0</v>
      </c>
      <c r="I37" s="401">
        <v>9000</v>
      </c>
      <c r="J37" s="401">
        <f t="shared" si="5"/>
        <v>8100</v>
      </c>
      <c r="K37" s="408"/>
      <c r="L37" s="408"/>
      <c r="N37" s="409"/>
    </row>
    <row r="38" spans="1:14" ht="48" customHeight="1" hidden="1">
      <c r="A38" s="402">
        <f t="shared" si="6"/>
        <v>4.039999999999999</v>
      </c>
      <c r="B38" s="394" t="str">
        <f>UPPER("Viga de cubierta en concreto reforzado de 30X 50 incluye formaleta, concreto de 3000psi y acero de (4200kg/cm2)")</f>
        <v>VIGA DE CUBIERTA EN CONCRETO REFORZADO DE 30X 50 INCLUYE FORMALETA, CONCRETO DE 3000PSI Y ACERO DE (4200KG/CM2)</v>
      </c>
      <c r="C38" s="404" t="s">
        <v>3</v>
      </c>
      <c r="D38" s="405">
        <v>0</v>
      </c>
      <c r="E38" s="406">
        <f>'A.P.U.'!S196</f>
        <v>104000</v>
      </c>
      <c r="F38" s="406">
        <f>'A.P.U.'!S196</f>
        <v>104000</v>
      </c>
      <c r="G38" s="406">
        <f t="shared" si="4"/>
        <v>0</v>
      </c>
      <c r="H38" s="407">
        <f t="shared" si="7"/>
        <v>0</v>
      </c>
      <c r="I38" s="401">
        <v>15000</v>
      </c>
      <c r="J38" s="401">
        <f t="shared" si="5"/>
        <v>13500</v>
      </c>
      <c r="K38" s="408"/>
      <c r="L38" s="408"/>
      <c r="N38" s="409"/>
    </row>
    <row r="39" spans="1:14" ht="37.5" customHeight="1" hidden="1">
      <c r="A39" s="402">
        <f t="shared" si="6"/>
        <v>4.049999999999999</v>
      </c>
      <c r="B39" s="535" t="s">
        <v>491</v>
      </c>
      <c r="C39" s="404" t="s">
        <v>2</v>
      </c>
      <c r="D39" s="405">
        <v>0</v>
      </c>
      <c r="E39" s="406">
        <f>'A.P.U.'!S246</f>
        <v>2600256.875</v>
      </c>
      <c r="F39" s="406">
        <f>E39-(E39*'A.P.U.'!$G$47)</f>
        <v>1950192.65625</v>
      </c>
      <c r="G39" s="406">
        <f t="shared" si="4"/>
        <v>0</v>
      </c>
      <c r="H39" s="407">
        <f t="shared" si="7"/>
        <v>0</v>
      </c>
      <c r="I39" s="401">
        <v>160000</v>
      </c>
      <c r="J39" s="401">
        <f t="shared" si="5"/>
        <v>144000</v>
      </c>
      <c r="K39" s="408"/>
      <c r="L39" s="408"/>
      <c r="N39" s="409"/>
    </row>
    <row r="40" spans="1:14" ht="41.25" customHeight="1" hidden="1">
      <c r="A40" s="402">
        <f t="shared" si="6"/>
        <v>4.059999999999999</v>
      </c>
      <c r="B40" s="535" t="s">
        <v>492</v>
      </c>
      <c r="C40" s="404" t="s">
        <v>2</v>
      </c>
      <c r="D40" s="405">
        <v>0</v>
      </c>
      <c r="E40" s="406">
        <f>'A.P.U.'!S296</f>
        <v>2986952.1875</v>
      </c>
      <c r="F40" s="406">
        <f>E40-(E40*'A.P.U.'!$G$47)</f>
        <v>2240214.140625</v>
      </c>
      <c r="G40" s="406">
        <f t="shared" si="4"/>
        <v>0</v>
      </c>
      <c r="H40" s="407">
        <f t="shared" si="7"/>
        <v>0</v>
      </c>
      <c r="I40" s="401">
        <v>160000</v>
      </c>
      <c r="J40" s="401">
        <f t="shared" si="5"/>
        <v>144000</v>
      </c>
      <c r="K40" s="408"/>
      <c r="L40" s="408"/>
      <c r="N40" s="409"/>
    </row>
    <row r="41" spans="1:14" ht="36" customHeight="1" hidden="1">
      <c r="A41" s="402">
        <f t="shared" si="6"/>
        <v>4.0699999999999985</v>
      </c>
      <c r="B41" s="535" t="s">
        <v>493</v>
      </c>
      <c r="C41" s="404" t="s">
        <v>482</v>
      </c>
      <c r="D41" s="405">
        <v>0</v>
      </c>
      <c r="E41" s="406">
        <f>'A.P.U.'!S344</f>
        <v>139562.5</v>
      </c>
      <c r="F41" s="406">
        <f>E41-(E41*'A.P.U.'!$G$47)</f>
        <v>104671.875</v>
      </c>
      <c r="G41" s="406">
        <f t="shared" si="4"/>
        <v>0</v>
      </c>
      <c r="H41" s="407">
        <f t="shared" si="7"/>
        <v>0</v>
      </c>
      <c r="I41" s="401">
        <v>15000</v>
      </c>
      <c r="J41" s="401">
        <f t="shared" si="5"/>
        <v>13500</v>
      </c>
      <c r="K41" s="408"/>
      <c r="L41" s="408"/>
      <c r="N41" s="409"/>
    </row>
    <row r="42" spans="1:14" ht="38.25" customHeight="1" hidden="1">
      <c r="A42" s="402">
        <f t="shared" si="6"/>
        <v>4.079999999999998</v>
      </c>
      <c r="B42" s="535" t="s">
        <v>494</v>
      </c>
      <c r="C42" s="404" t="s">
        <v>2</v>
      </c>
      <c r="D42" s="423">
        <v>0</v>
      </c>
      <c r="E42" s="406">
        <f>'A.P.U.'!S392</f>
        <v>227868.75</v>
      </c>
      <c r="F42" s="406">
        <f>E42-(E42*'A.P.U.'!$G$47)</f>
        <v>170901.5625</v>
      </c>
      <c r="G42" s="406">
        <f t="shared" si="4"/>
        <v>0</v>
      </c>
      <c r="H42" s="407">
        <f t="shared" si="7"/>
        <v>0</v>
      </c>
      <c r="I42" s="410">
        <v>28000</v>
      </c>
      <c r="J42" s="401">
        <f t="shared" si="5"/>
        <v>25200</v>
      </c>
      <c r="K42" s="408"/>
      <c r="L42" s="408"/>
      <c r="N42" s="409"/>
    </row>
    <row r="43" spans="1:14" ht="59.25" customHeight="1" hidden="1">
      <c r="A43" s="402">
        <f>A42+0.01</f>
        <v>4.089999999999998</v>
      </c>
      <c r="B43" s="394" t="s">
        <v>353</v>
      </c>
      <c r="C43" s="404" t="s">
        <v>3</v>
      </c>
      <c r="D43" s="423">
        <v>0</v>
      </c>
      <c r="E43" s="406">
        <f>'A.P.U.'!S441</f>
        <v>57583.5</v>
      </c>
      <c r="F43" s="406">
        <f>E43-(E43*'A.P.U.'!$G$47)</f>
        <v>43187.625</v>
      </c>
      <c r="G43" s="406">
        <f t="shared" si="4"/>
        <v>0</v>
      </c>
      <c r="H43" s="407">
        <f t="shared" si="7"/>
        <v>0</v>
      </c>
      <c r="I43" s="410">
        <v>10000</v>
      </c>
      <c r="J43" s="401">
        <f t="shared" si="5"/>
        <v>9000</v>
      </c>
      <c r="K43" s="408"/>
      <c r="L43" s="408"/>
      <c r="N43" s="409"/>
    </row>
    <row r="44" spans="1:14" ht="51" customHeight="1" hidden="1">
      <c r="A44" s="402">
        <f>A43+0.01</f>
        <v>4.099999999999998</v>
      </c>
      <c r="B44" s="394" t="s">
        <v>354</v>
      </c>
      <c r="C44" s="404" t="s">
        <v>3</v>
      </c>
      <c r="D44" s="423">
        <v>0</v>
      </c>
      <c r="E44" s="406">
        <f>'A.P.U.'!S490</f>
        <v>99000</v>
      </c>
      <c r="F44" s="406">
        <f>'A.P.U.'!S490</f>
        <v>99000</v>
      </c>
      <c r="G44" s="406">
        <f t="shared" si="4"/>
        <v>0</v>
      </c>
      <c r="H44" s="407">
        <f t="shared" si="7"/>
        <v>0</v>
      </c>
      <c r="I44" s="410">
        <v>18000</v>
      </c>
      <c r="J44" s="401">
        <f t="shared" si="5"/>
        <v>16200</v>
      </c>
      <c r="K44" s="408"/>
      <c r="L44" s="408"/>
      <c r="N44" s="409"/>
    </row>
    <row r="45" spans="1:14" ht="39.75" customHeight="1" hidden="1">
      <c r="A45" s="402">
        <v>4.11</v>
      </c>
      <c r="B45" s="394" t="s">
        <v>359</v>
      </c>
      <c r="C45" s="404" t="s">
        <v>482</v>
      </c>
      <c r="D45" s="423">
        <v>0</v>
      </c>
      <c r="E45" s="390">
        <f>'A.P.U.'!S538</f>
        <v>45550</v>
      </c>
      <c r="F45" s="406">
        <f>E45-(E45*'A.P.U.'!$G$47)</f>
        <v>34162.5</v>
      </c>
      <c r="G45" s="406">
        <f>F45*D45</f>
        <v>0</v>
      </c>
      <c r="H45" s="407">
        <f t="shared" si="7"/>
        <v>0</v>
      </c>
      <c r="I45" s="410">
        <v>13800</v>
      </c>
      <c r="J45" s="401">
        <f t="shared" si="5"/>
        <v>12420</v>
      </c>
      <c r="K45" s="408"/>
      <c r="L45" s="408"/>
      <c r="N45" s="409"/>
    </row>
    <row r="46" spans="1:14" ht="39.75" customHeight="1" hidden="1">
      <c r="A46" s="405" t="s">
        <v>448</v>
      </c>
      <c r="B46" s="429" t="str">
        <f>UPPER("Correa en perfil estructural Cajón tipo PHR-C120X60-3mm Calibre 11 incluye instalación y acople a cercha.")</f>
        <v>CORREA EN PERFIL ESTRUCTURAL CAJÓN TIPO PHR-C120X60-3MM CALIBRE 11 INCLUYE INSTALACIÓN Y ACOPLE A CERCHA.</v>
      </c>
      <c r="C46" s="404" t="s">
        <v>3</v>
      </c>
      <c r="D46" s="423">
        <v>0</v>
      </c>
      <c r="E46" s="390"/>
      <c r="F46" s="406">
        <v>22000</v>
      </c>
      <c r="G46" s="406"/>
      <c r="H46" s="407">
        <f t="shared" si="7"/>
        <v>0</v>
      </c>
      <c r="I46" s="410"/>
      <c r="J46" s="401"/>
      <c r="K46" s="408"/>
      <c r="L46" s="408"/>
      <c r="N46" s="409"/>
    </row>
    <row r="47" spans="1:14" ht="12" hidden="1">
      <c r="A47" s="402"/>
      <c r="B47" s="394"/>
      <c r="C47" s="404"/>
      <c r="D47" s="404"/>
      <c r="F47" s="420" t="s">
        <v>13</v>
      </c>
      <c r="G47" s="406"/>
      <c r="H47" s="417">
        <f>SUM(H35:H46)</f>
        <v>0</v>
      </c>
      <c r="I47" s="410"/>
      <c r="J47" s="401"/>
      <c r="K47" s="408"/>
      <c r="L47" s="408"/>
      <c r="N47" s="409"/>
    </row>
    <row r="48" spans="1:14" ht="12" hidden="1">
      <c r="A48" s="400">
        <v>5</v>
      </c>
      <c r="B48" s="895" t="s">
        <v>225</v>
      </c>
      <c r="C48" s="896"/>
      <c r="D48" s="896"/>
      <c r="E48" s="896"/>
      <c r="F48" s="896"/>
      <c r="G48" s="896"/>
      <c r="H48" s="897"/>
      <c r="I48" s="428"/>
      <c r="J48" s="401"/>
      <c r="K48" s="408"/>
      <c r="L48" s="408"/>
      <c r="N48" s="409"/>
    </row>
    <row r="49" spans="1:14" ht="27" customHeight="1" hidden="1">
      <c r="A49" s="402">
        <f>A48+0.01</f>
        <v>5.01</v>
      </c>
      <c r="B49" s="394" t="str">
        <f>UPPER("Muro en mamposteria tipo soga con ladrillo de  6x12x25 mortero de 1:4")</f>
        <v>MURO EN MAMPOSTERIA TIPO SOGA CON LADRILLO DE  6X12X25 MORTERO DE 1:4</v>
      </c>
      <c r="C49" s="404" t="s">
        <v>482</v>
      </c>
      <c r="D49" s="405">
        <v>0</v>
      </c>
      <c r="E49" s="406">
        <f>'A.P.U.'!AC50</f>
        <v>27135</v>
      </c>
      <c r="F49" s="406">
        <f>'A.P.U.'!AC50</f>
        <v>27135</v>
      </c>
      <c r="G49" s="406">
        <f>F49*D49</f>
        <v>0</v>
      </c>
      <c r="H49" s="407">
        <f>D49*F49</f>
        <v>0</v>
      </c>
      <c r="I49" s="401">
        <v>5500</v>
      </c>
      <c r="J49" s="401">
        <f>I49*$J$8</f>
        <v>4950</v>
      </c>
      <c r="K49" s="408"/>
      <c r="L49" s="408"/>
      <c r="N49" s="409"/>
    </row>
    <row r="50" spans="1:14" ht="42.75" customHeight="1" hidden="1">
      <c r="A50" s="402">
        <f>A49+0.01</f>
        <v>5.02</v>
      </c>
      <c r="B50" s="394" t="str">
        <f>UPPER("Muro en mamposteria E=0.30M  mortero 1:4, ladrillo tolete comun de 7X14X28")</f>
        <v>MURO EN MAMPOSTERIA E=0.30M  MORTERO 1:4, LADRILLO TOLETE COMUN DE 7X14X28</v>
      </c>
      <c r="C50" s="404" t="s">
        <v>482</v>
      </c>
      <c r="D50" s="405">
        <v>0</v>
      </c>
      <c r="E50" s="406">
        <f>'A.P.U.'!AC98</f>
        <v>53692.5</v>
      </c>
      <c r="F50" s="406">
        <f>E50-(E50*'A.P.U.'!$G$47)</f>
        <v>40269.375</v>
      </c>
      <c r="G50" s="406">
        <f>F50*D50</f>
        <v>0</v>
      </c>
      <c r="H50" s="407">
        <f>D50*F50</f>
        <v>0</v>
      </c>
      <c r="I50" s="401">
        <v>6000</v>
      </c>
      <c r="J50" s="401">
        <f>I50*$J$8</f>
        <v>5400</v>
      </c>
      <c r="K50" s="408"/>
      <c r="L50" s="408"/>
      <c r="N50" s="409"/>
    </row>
    <row r="51" spans="1:14" ht="39" customHeight="1" hidden="1">
      <c r="A51" s="402">
        <f>A50+0.01</f>
        <v>5.029999999999999</v>
      </c>
      <c r="B51" s="394" t="str">
        <f>UPPER("Repello muros morteros 1:3")</f>
        <v>REPELLO MUROS MORTEROS 1:3</v>
      </c>
      <c r="C51" s="404" t="s">
        <v>482</v>
      </c>
      <c r="D51" s="405">
        <v>0</v>
      </c>
      <c r="E51" s="406">
        <f>'A.P.U.'!AC147</f>
        <v>14821</v>
      </c>
      <c r="F51" s="406">
        <f>'A.P.U.'!AC147</f>
        <v>14821</v>
      </c>
      <c r="G51" s="406">
        <f>F51*D51</f>
        <v>0</v>
      </c>
      <c r="H51" s="407">
        <f>D51*F51</f>
        <v>0</v>
      </c>
      <c r="I51" s="401">
        <v>3000</v>
      </c>
      <c r="J51" s="401">
        <f>I51*$J$8</f>
        <v>2700</v>
      </c>
      <c r="K51" s="408"/>
      <c r="L51" s="408"/>
      <c r="N51" s="409"/>
    </row>
    <row r="52" spans="1:14" ht="30.75" customHeight="1" hidden="1">
      <c r="A52" s="402">
        <f>A51+0.01</f>
        <v>5.039999999999999</v>
      </c>
      <c r="B52" s="394" t="str">
        <f>UPPER("Estuco plastico para muros con Estuco plastico de sika")</f>
        <v>ESTUCO PLASTICO PARA MUROS CON ESTUCO PLASTICO DE SIKA</v>
      </c>
      <c r="C52" s="404" t="s">
        <v>482</v>
      </c>
      <c r="D52" s="405">
        <v>0</v>
      </c>
      <c r="E52" s="406">
        <f>'A.P.U.'!AC196</f>
        <v>4120</v>
      </c>
      <c r="F52" s="406">
        <f>'A.P.U.'!AC196</f>
        <v>4120</v>
      </c>
      <c r="G52" s="406">
        <f>F52*D52</f>
        <v>0</v>
      </c>
      <c r="H52" s="407">
        <f>D52*F52</f>
        <v>0</v>
      </c>
      <c r="I52" s="401">
        <v>4000</v>
      </c>
      <c r="J52" s="401">
        <f>I52*$J$8</f>
        <v>3600</v>
      </c>
      <c r="K52" s="408"/>
      <c r="L52" s="408"/>
      <c r="N52" s="409"/>
    </row>
    <row r="53" spans="1:14" ht="27" customHeight="1" hidden="1">
      <c r="A53" s="402">
        <f>A52+0.01</f>
        <v>5.049999999999999</v>
      </c>
      <c r="B53" s="394" t="str">
        <f>UPPER("Pintura blanca tipo vinilo I a 3 manos. ")</f>
        <v>PINTURA BLANCA TIPO VINILO I A 3 MANOS. </v>
      </c>
      <c r="C53" s="404" t="s">
        <v>482</v>
      </c>
      <c r="D53" s="405">
        <v>0</v>
      </c>
      <c r="E53" s="406">
        <f>'A.P.U.'!AC246</f>
        <v>4831</v>
      </c>
      <c r="F53" s="406">
        <f>'A.P.U.'!AC246</f>
        <v>4831</v>
      </c>
      <c r="G53" s="406">
        <f>F53*D53</f>
        <v>0</v>
      </c>
      <c r="H53" s="407">
        <f>D53*F53</f>
        <v>0</v>
      </c>
      <c r="I53" s="410">
        <v>2000</v>
      </c>
      <c r="J53" s="401">
        <f>I53*$J$8</f>
        <v>1800</v>
      </c>
      <c r="K53" s="408"/>
      <c r="L53" s="408"/>
      <c r="N53" s="409"/>
    </row>
    <row r="54" ht="12" hidden="1">
      <c r="H54" s="433"/>
    </row>
    <row r="55" spans="1:14" ht="12" hidden="1">
      <c r="A55" s="402"/>
      <c r="B55" s="394"/>
      <c r="C55" s="404"/>
      <c r="D55" s="404"/>
      <c r="F55" s="420" t="s">
        <v>13</v>
      </c>
      <c r="G55" s="406"/>
      <c r="H55" s="417">
        <f>SUM(H49:H54)</f>
        <v>0</v>
      </c>
      <c r="I55" s="410"/>
      <c r="J55" s="401"/>
      <c r="K55" s="408"/>
      <c r="L55" s="408"/>
      <c r="N55" s="409"/>
    </row>
    <row r="56" spans="1:14" ht="24" customHeight="1" hidden="1">
      <c r="A56" s="400">
        <v>6</v>
      </c>
      <c r="B56" s="895" t="s">
        <v>281</v>
      </c>
      <c r="C56" s="896"/>
      <c r="D56" s="896"/>
      <c r="E56" s="896"/>
      <c r="F56" s="896"/>
      <c r="G56" s="896"/>
      <c r="H56" s="897"/>
      <c r="I56" s="428"/>
      <c r="J56" s="401"/>
      <c r="K56" s="408"/>
      <c r="L56" s="408"/>
      <c r="N56" s="409"/>
    </row>
    <row r="57" spans="1:14" ht="52.5" customHeight="1" hidden="1">
      <c r="A57" s="402">
        <f>A56+0.01</f>
        <v>6.01</v>
      </c>
      <c r="B57" s="394" t="s">
        <v>428</v>
      </c>
      <c r="C57" s="404" t="s">
        <v>482</v>
      </c>
      <c r="D57" s="405">
        <v>0</v>
      </c>
      <c r="E57" s="406">
        <f>'A.P.U.'!AM50</f>
        <v>37000</v>
      </c>
      <c r="F57" s="406">
        <f>'A.P.U.'!AM50</f>
        <v>37000</v>
      </c>
      <c r="G57" s="406">
        <f>F57*D57</f>
        <v>0</v>
      </c>
      <c r="H57" s="407">
        <f>D57*F57</f>
        <v>0</v>
      </c>
      <c r="I57" s="401">
        <v>8000</v>
      </c>
      <c r="J57" s="401">
        <f aca="true" t="shared" si="8" ref="J57:J62">I57*$J$8</f>
        <v>7200</v>
      </c>
      <c r="K57" s="408"/>
      <c r="L57" s="408"/>
      <c r="N57" s="409"/>
    </row>
    <row r="58" spans="1:14" ht="38.25" customHeight="1" hidden="1">
      <c r="A58" s="402">
        <f>A57+0.01</f>
        <v>6.02</v>
      </c>
      <c r="B58" s="394" t="str">
        <f>UPPER("Construccion de guardaescobas h=0,07m Y CON MORTERO DE 1:3 granito y recto")</f>
        <v>CONSTRUCCION DE GUARDAESCOBAS H=0,07M Y CON MORTERO DE 1:3 GRANITO Y RECTO</v>
      </c>
      <c r="C58" s="404" t="s">
        <v>3</v>
      </c>
      <c r="D58" s="405">
        <v>0</v>
      </c>
      <c r="E58" s="406">
        <f>'A.P.U.'!AM98</f>
        <v>14607</v>
      </c>
      <c r="F58" s="406">
        <f>'A.P.U.'!AM98</f>
        <v>14607</v>
      </c>
      <c r="G58" s="406">
        <f>F58*D58</f>
        <v>0</v>
      </c>
      <c r="H58" s="407">
        <f>D58*F58</f>
        <v>0</v>
      </c>
      <c r="I58" s="401">
        <v>1200</v>
      </c>
      <c r="J58" s="401">
        <f t="shared" si="8"/>
        <v>1080</v>
      </c>
      <c r="K58" s="408"/>
      <c r="L58" s="408"/>
      <c r="N58" s="409"/>
    </row>
    <row r="59" spans="1:14" ht="61.5" customHeight="1" hidden="1">
      <c r="A59" s="402">
        <f>A58+0.01</f>
        <v>6.029999999999999</v>
      </c>
      <c r="B59" s="394" t="s">
        <v>431</v>
      </c>
      <c r="C59" s="404" t="s">
        <v>482</v>
      </c>
      <c r="D59" s="405">
        <v>0</v>
      </c>
      <c r="E59" s="406">
        <f>'A.P.U.'!AM147</f>
        <v>37000</v>
      </c>
      <c r="F59" s="406">
        <f>'A.P.U.'!AM147</f>
        <v>37000</v>
      </c>
      <c r="G59" s="406">
        <f>F59*D59</f>
        <v>0</v>
      </c>
      <c r="H59" s="407">
        <f>D59*F59</f>
        <v>0</v>
      </c>
      <c r="I59" s="401">
        <v>10000</v>
      </c>
      <c r="J59" s="401">
        <f t="shared" si="8"/>
        <v>9000</v>
      </c>
      <c r="K59" s="408"/>
      <c r="L59" s="408"/>
      <c r="N59" s="409"/>
    </row>
    <row r="60" spans="1:14" ht="44.25" customHeight="1" hidden="1">
      <c r="A60" s="402">
        <f>A59+0.01</f>
        <v>6.039999999999999</v>
      </c>
      <c r="B60" s="394" t="str">
        <f>UPPER("Piso en baldosa  ALFA  café trafico 5 (30 X 30 cm) con mortero de nivelacion incluye destronque pulido y brillado")</f>
        <v>PISO EN BALDOSA  ALFA  CAFÉ TRAFICO 5 (30 X 30 CM) CON MORTERO DE NIVELACION INCLUYE DESTRONQUE PULIDO Y BRILLADO</v>
      </c>
      <c r="C60" s="404" t="s">
        <v>482</v>
      </c>
      <c r="D60" s="405">
        <v>0</v>
      </c>
      <c r="E60" s="406">
        <f>'A.P.U.'!AM196</f>
        <v>64230</v>
      </c>
      <c r="F60" s="406">
        <f>'A.P.U.'!AM196</f>
        <v>64230</v>
      </c>
      <c r="G60" s="406">
        <f>F60*D60</f>
        <v>0</v>
      </c>
      <c r="H60" s="407">
        <f>D60*F60</f>
        <v>0</v>
      </c>
      <c r="I60" s="401">
        <v>10000</v>
      </c>
      <c r="J60" s="401">
        <f t="shared" si="8"/>
        <v>9000</v>
      </c>
      <c r="K60" s="408"/>
      <c r="L60" s="408"/>
      <c r="N60" s="409"/>
    </row>
    <row r="61" spans="1:14" ht="48.75" customHeight="1" hidden="1">
      <c r="A61" s="402">
        <f>A60+0.01</f>
        <v>6.049999999999999</v>
      </c>
      <c r="B61" s="394" t="str">
        <f>UPPER("Piso en caucho sintetico.natural, antideslizante y resistente a la tensión (Estoperol DE 3.5 mm de espesor)")</f>
        <v>PISO EN CAUCHO SINTETICO.NATURAL, ANTIDESLIZANTE Y RESISTENTE A LA TENSIÓN (ESTOPEROL DE 3.5 MM DE ESPESOR)</v>
      </c>
      <c r="C61" s="404" t="s">
        <v>482</v>
      </c>
      <c r="D61" s="423">
        <v>0</v>
      </c>
      <c r="E61" s="406">
        <f>'A.P.U.'!$AM$246</f>
        <v>76937.5</v>
      </c>
      <c r="F61" s="406">
        <f>E61-(E61*'A.P.U.'!$G$47)</f>
        <v>57703.125</v>
      </c>
      <c r="G61" s="406">
        <f>F61*D61</f>
        <v>0</v>
      </c>
      <c r="H61" s="407">
        <f>D61*F61</f>
        <v>0</v>
      </c>
      <c r="I61" s="401">
        <v>9500</v>
      </c>
      <c r="J61" s="401">
        <f t="shared" si="8"/>
        <v>8550</v>
      </c>
      <c r="K61" s="408"/>
      <c r="L61" s="408"/>
      <c r="N61" s="409"/>
    </row>
    <row r="62" spans="1:14" ht="12" hidden="1">
      <c r="A62" s="402"/>
      <c r="B62" s="394"/>
      <c r="C62" s="404"/>
      <c r="D62" s="404"/>
      <c r="F62" s="420" t="s">
        <v>13</v>
      </c>
      <c r="G62" s="406"/>
      <c r="H62" s="417">
        <f>SUM(H57:H61)</f>
        <v>0</v>
      </c>
      <c r="I62" s="401"/>
      <c r="J62" s="401">
        <f t="shared" si="8"/>
        <v>0</v>
      </c>
      <c r="K62" s="408"/>
      <c r="L62" s="408"/>
      <c r="N62" s="409"/>
    </row>
    <row r="63" spans="1:14" ht="24.75" customHeight="1" hidden="1">
      <c r="A63" s="402"/>
      <c r="B63" s="394"/>
      <c r="C63" s="404"/>
      <c r="D63" s="404"/>
      <c r="F63" s="420" t="s">
        <v>13</v>
      </c>
      <c r="G63" s="406"/>
      <c r="H63" s="417">
        <v>0</v>
      </c>
      <c r="I63" s="410"/>
      <c r="J63" s="401"/>
      <c r="K63" s="408"/>
      <c r="L63" s="408"/>
      <c r="N63" s="409"/>
    </row>
    <row r="64" spans="1:14" ht="12" hidden="1">
      <c r="A64" s="400">
        <v>8</v>
      </c>
      <c r="B64" s="436" t="s">
        <v>444</v>
      </c>
      <c r="C64" s="404"/>
      <c r="D64" s="404"/>
      <c r="F64" s="420"/>
      <c r="G64" s="406"/>
      <c r="H64" s="417"/>
      <c r="I64" s="428"/>
      <c r="J64" s="401"/>
      <c r="K64" s="408"/>
      <c r="L64" s="408"/>
      <c r="N64" s="409"/>
    </row>
    <row r="65" spans="1:14" ht="20.25" customHeight="1" hidden="1">
      <c r="A65" s="402">
        <f>A64+0.01</f>
        <v>8.01</v>
      </c>
      <c r="B65" s="394" t="str">
        <f>UPPER("Bajantes aguas lluvias 4 pvc")</f>
        <v>BAJANTES AGUAS LLUVIAS 4 PVC</v>
      </c>
      <c r="C65" s="404" t="s">
        <v>3</v>
      </c>
      <c r="D65" s="405">
        <v>0</v>
      </c>
      <c r="E65" s="406">
        <f>'A.P.U.'!BG50</f>
        <v>12550</v>
      </c>
      <c r="F65" s="406">
        <v>12550</v>
      </c>
      <c r="G65" s="406">
        <f>F65*D65</f>
        <v>0</v>
      </c>
      <c r="H65" s="407">
        <f>D65*F65</f>
        <v>0</v>
      </c>
      <c r="I65" s="401">
        <v>6500</v>
      </c>
      <c r="J65" s="401">
        <f>I65*$J$8</f>
        <v>5850</v>
      </c>
      <c r="K65" s="408"/>
      <c r="L65" s="408"/>
      <c r="N65" s="409"/>
    </row>
    <row r="66" spans="1:14" ht="30.75" customHeight="1" hidden="1">
      <c r="A66" s="402">
        <f>A65+0.01</f>
        <v>8.02</v>
      </c>
      <c r="B66" s="394" t="s">
        <v>429</v>
      </c>
      <c r="C66" s="404" t="s">
        <v>482</v>
      </c>
      <c r="D66" s="405">
        <v>0</v>
      </c>
      <c r="E66" s="406">
        <f>'A.P.U.'!AW246</f>
        <v>56221.875</v>
      </c>
      <c r="F66" s="406">
        <f>E66-(E66*'A.P.U.'!$G$47)</f>
        <v>42166.40625</v>
      </c>
      <c r="G66" s="406">
        <f>F66*D66</f>
        <v>0</v>
      </c>
      <c r="H66" s="407">
        <f>D66*F66</f>
        <v>0</v>
      </c>
      <c r="I66" s="401">
        <v>15000</v>
      </c>
      <c r="J66" s="401">
        <f>I66*$J$8</f>
        <v>13500</v>
      </c>
      <c r="K66" s="408"/>
      <c r="L66" s="408"/>
      <c r="N66" s="409"/>
    </row>
    <row r="67" spans="1:14" ht="21" customHeight="1" hidden="1">
      <c r="A67" s="402"/>
      <c r="B67" s="394"/>
      <c r="C67" s="404"/>
      <c r="D67" s="405"/>
      <c r="E67" s="406"/>
      <c r="F67" s="425" t="s">
        <v>13</v>
      </c>
      <c r="G67" s="406"/>
      <c r="H67" s="417">
        <f>SUM(H65:H66)</f>
        <v>0</v>
      </c>
      <c r="I67" s="401"/>
      <c r="J67" s="401"/>
      <c r="K67" s="408"/>
      <c r="L67" s="408"/>
      <c r="N67" s="409"/>
    </row>
    <row r="68" spans="1:14" ht="13.5" customHeight="1" hidden="1">
      <c r="A68" s="418">
        <v>9</v>
      </c>
      <c r="B68" s="558" t="s">
        <v>282</v>
      </c>
      <c r="C68" s="553"/>
      <c r="D68" s="553"/>
      <c r="E68" s="553"/>
      <c r="F68" s="553"/>
      <c r="G68" s="553"/>
      <c r="H68" s="554"/>
      <c r="I68" s="401">
        <v>5000</v>
      </c>
      <c r="J68" s="401">
        <f>I68*$J$8</f>
        <v>4500</v>
      </c>
      <c r="K68" s="408"/>
      <c r="L68" s="408"/>
      <c r="N68" s="409"/>
    </row>
    <row r="69" spans="1:14" ht="12" hidden="1">
      <c r="A69" s="402">
        <f>A68+0.01</f>
        <v>9.01</v>
      </c>
      <c r="B69" s="394" t="str">
        <f>UPPER("Mantenimiento crechas, limpieza y pintura")</f>
        <v>MANTENIMIENTO CRECHAS, LIMPIEZA Y PINTURA</v>
      </c>
      <c r="C69" s="404" t="s">
        <v>3</v>
      </c>
      <c r="D69" s="405">
        <v>0</v>
      </c>
      <c r="E69" s="406">
        <f>'A.P.U.'!BG98</f>
        <v>8925</v>
      </c>
      <c r="F69" s="406">
        <f>E69-(E69*'A.P.U.'!$G$47)</f>
        <v>6693.75</v>
      </c>
      <c r="G69" s="406">
        <f>F69*D69</f>
        <v>0</v>
      </c>
      <c r="H69" s="407">
        <f>D69*F69</f>
        <v>0</v>
      </c>
      <c r="I69" s="401">
        <v>3600</v>
      </c>
      <c r="J69" s="401">
        <f>I69*$J$8</f>
        <v>3240</v>
      </c>
      <c r="K69" s="408"/>
      <c r="L69" s="408"/>
      <c r="N69" s="409"/>
    </row>
    <row r="70" spans="1:14" ht="21" customHeight="1" hidden="1">
      <c r="A70" s="402">
        <f>A69+0.01</f>
        <v>9.02</v>
      </c>
      <c r="B70" s="394" t="str">
        <f>UPPER("Mantenimiento canales")</f>
        <v>MANTENIMIENTO CANALES</v>
      </c>
      <c r="C70" s="404" t="s">
        <v>3</v>
      </c>
      <c r="D70" s="405">
        <v>0</v>
      </c>
      <c r="E70" s="406">
        <f>'A.P.U.'!BG147</f>
        <v>8531.25</v>
      </c>
      <c r="F70" s="406">
        <f>E70-(E70*'A.P.U.'!$G$47)</f>
        <v>6398.4375</v>
      </c>
      <c r="G70" s="406">
        <f>F70*D70</f>
        <v>0</v>
      </c>
      <c r="H70" s="407">
        <f>D70*F70</f>
        <v>0</v>
      </c>
      <c r="I70" s="401">
        <v>4000</v>
      </c>
      <c r="J70" s="401">
        <f>I70*$J$8</f>
        <v>3600</v>
      </c>
      <c r="K70" s="408"/>
      <c r="L70" s="408"/>
      <c r="N70" s="409"/>
    </row>
    <row r="71" spans="1:14" ht="12" hidden="1">
      <c r="A71" s="402">
        <v>9.03</v>
      </c>
      <c r="B71" s="394" t="str">
        <f>UPPER("Rasqueteado, repello y pintura")</f>
        <v>RASQUETEADO, REPELLO Y PINTURA</v>
      </c>
      <c r="C71" s="404" t="s">
        <v>482</v>
      </c>
      <c r="D71" s="405">
        <v>0</v>
      </c>
      <c r="E71" s="406">
        <f>'A.P.U.'!BG246</f>
        <v>16018.75</v>
      </c>
      <c r="F71" s="406">
        <f>E71-(E71*'A.P.U.'!$G$47)</f>
        <v>12014.0625</v>
      </c>
      <c r="G71" s="406">
        <f>F71*D71</f>
        <v>0</v>
      </c>
      <c r="H71" s="407">
        <f>D71*F71</f>
        <v>0</v>
      </c>
      <c r="K71" s="408"/>
      <c r="L71" s="408"/>
      <c r="N71" s="409"/>
    </row>
    <row r="72" spans="1:14" ht="12" hidden="1">
      <c r="A72" s="437"/>
      <c r="B72" s="438"/>
      <c r="C72" s="439"/>
      <c r="D72" s="439"/>
      <c r="F72" s="425" t="s">
        <v>13</v>
      </c>
      <c r="G72" s="406"/>
      <c r="H72" s="417">
        <f>SUM(H69:H71)</f>
        <v>0</v>
      </c>
      <c r="K72" s="408"/>
      <c r="L72" s="408"/>
      <c r="N72" s="409"/>
    </row>
    <row r="73" spans="1:14" ht="12" hidden="1">
      <c r="A73" s="437"/>
      <c r="B73" s="438"/>
      <c r="C73" s="439"/>
      <c r="D73" s="439"/>
      <c r="F73" s="440"/>
      <c r="H73" s="441"/>
      <c r="K73" s="408"/>
      <c r="L73" s="408"/>
      <c r="N73" s="409"/>
    </row>
    <row r="74" spans="1:14" ht="12" hidden="1">
      <c r="A74" s="437"/>
      <c r="B74" s="438"/>
      <c r="C74" s="889" t="s">
        <v>361</v>
      </c>
      <c r="D74" s="890"/>
      <c r="E74" s="890"/>
      <c r="F74" s="891"/>
      <c r="G74" s="406"/>
      <c r="H74" s="417">
        <v>0</v>
      </c>
      <c r="K74" s="408"/>
      <c r="L74" s="408"/>
      <c r="N74" s="409"/>
    </row>
    <row r="75" spans="1:14" ht="15" customHeight="1">
      <c r="A75" s="402"/>
      <c r="B75" s="515" t="s">
        <v>402</v>
      </c>
      <c r="C75" s="439"/>
      <c r="D75" s="439"/>
      <c r="F75" s="440"/>
      <c r="H75" s="441"/>
      <c r="K75" s="408"/>
      <c r="L75" s="408"/>
      <c r="N75" s="409"/>
    </row>
    <row r="76" spans="1:14" ht="15" customHeight="1">
      <c r="A76" s="391"/>
      <c r="B76" s="391"/>
      <c r="C76" s="391"/>
      <c r="D76" s="391"/>
      <c r="E76" s="391"/>
      <c r="F76" s="391"/>
      <c r="G76" s="391"/>
      <c r="H76" s="442"/>
      <c r="K76" s="408"/>
      <c r="L76" s="408"/>
      <c r="N76" s="409"/>
    </row>
    <row r="77" spans="1:14" ht="19.5" customHeight="1">
      <c r="A77" s="393" t="s">
        <v>9</v>
      </c>
      <c r="B77" s="391"/>
      <c r="C77" s="391"/>
      <c r="D77" s="391"/>
      <c r="E77" s="391"/>
      <c r="F77" s="391"/>
      <c r="G77" s="391"/>
      <c r="H77" s="442"/>
      <c r="K77" s="408"/>
      <c r="L77" s="408"/>
      <c r="N77" s="409"/>
    </row>
    <row r="78" spans="1:14" ht="25.5" customHeight="1">
      <c r="A78" s="386"/>
      <c r="B78" s="394" t="s">
        <v>22</v>
      </c>
      <c r="C78" s="516" t="s">
        <v>10</v>
      </c>
      <c r="D78" s="514" t="s">
        <v>490</v>
      </c>
      <c r="E78" s="517" t="s">
        <v>352</v>
      </c>
      <c r="F78" s="517" t="s">
        <v>78</v>
      </c>
      <c r="G78" s="517" t="s">
        <v>79</v>
      </c>
      <c r="H78" s="518" t="s">
        <v>79</v>
      </c>
      <c r="K78" s="408"/>
      <c r="L78" s="408"/>
      <c r="N78" s="409"/>
    </row>
    <row r="79" spans="1:14" ht="12">
      <c r="A79" s="443">
        <v>1</v>
      </c>
      <c r="B79" s="892" t="s">
        <v>20</v>
      </c>
      <c r="C79" s="893"/>
      <c r="D79" s="893"/>
      <c r="E79" s="893"/>
      <c r="F79" s="893"/>
      <c r="G79" s="894"/>
      <c r="H79" s="441"/>
      <c r="I79" s="382">
        <v>119186.802</v>
      </c>
      <c r="K79" s="408"/>
      <c r="L79" s="408"/>
      <c r="N79" s="409"/>
    </row>
    <row r="80" spans="1:14" ht="12">
      <c r="A80" s="444">
        <v>1.09</v>
      </c>
      <c r="B80" s="403" t="s">
        <v>165</v>
      </c>
      <c r="C80" s="445" t="s">
        <v>483</v>
      </c>
      <c r="D80" s="446">
        <v>100</v>
      </c>
      <c r="F80" s="406">
        <v>9882</v>
      </c>
      <c r="G80" s="406">
        <v>14.066099999999999</v>
      </c>
      <c r="H80" s="407">
        <f>D80*F80</f>
        <v>988200</v>
      </c>
      <c r="I80" s="382">
        <v>540655.2</v>
      </c>
      <c r="K80" s="408"/>
      <c r="L80" s="408"/>
      <c r="N80" s="409"/>
    </row>
    <row r="81" spans="1:14" ht="12">
      <c r="A81" s="444">
        <v>1.1</v>
      </c>
      <c r="B81" s="403" t="s">
        <v>369</v>
      </c>
      <c r="C81" s="445" t="s">
        <v>482</v>
      </c>
      <c r="D81" s="446">
        <v>200</v>
      </c>
      <c r="F81" s="406">
        <v>1772.6399999999999</v>
      </c>
      <c r="G81" s="406">
        <v>305</v>
      </c>
      <c r="H81" s="407">
        <f>D81*F81</f>
        <v>354528</v>
      </c>
      <c r="I81" s="382">
        <v>117761.81760000001</v>
      </c>
      <c r="K81" s="408"/>
      <c r="L81" s="408"/>
      <c r="N81" s="409"/>
    </row>
    <row r="82" spans="1:14" ht="12">
      <c r="A82" s="444">
        <v>1.21</v>
      </c>
      <c r="B82" s="447" t="s">
        <v>223</v>
      </c>
      <c r="C82" s="445" t="s">
        <v>482</v>
      </c>
      <c r="D82" s="446">
        <v>10</v>
      </c>
      <c r="F82" s="406">
        <v>8646.75</v>
      </c>
      <c r="G82" s="406">
        <v>32.2</v>
      </c>
      <c r="H82" s="407">
        <f>D82*F82</f>
        <v>86467.5</v>
      </c>
      <c r="I82" s="382">
        <v>107796.15</v>
      </c>
      <c r="K82" s="408"/>
      <c r="L82" s="408"/>
      <c r="N82" s="409"/>
    </row>
    <row r="83" spans="1:14" ht="12">
      <c r="A83" s="444">
        <v>1.23</v>
      </c>
      <c r="B83" s="447" t="s">
        <v>379</v>
      </c>
      <c r="C83" s="445" t="s">
        <v>3</v>
      </c>
      <c r="D83" s="446">
        <v>10</v>
      </c>
      <c r="F83" s="406">
        <v>5764.5</v>
      </c>
      <c r="G83" s="406">
        <v>18.7</v>
      </c>
      <c r="H83" s="407">
        <f>D83*F83</f>
        <v>57645</v>
      </c>
      <c r="I83" s="382">
        <v>299754</v>
      </c>
      <c r="K83" s="408"/>
      <c r="L83" s="408"/>
      <c r="N83" s="409"/>
    </row>
    <row r="84" spans="1:14" ht="12">
      <c r="A84" s="444">
        <v>1.24</v>
      </c>
      <c r="B84" s="447" t="s">
        <v>481</v>
      </c>
      <c r="C84" s="445" t="s">
        <v>483</v>
      </c>
      <c r="D84" s="446">
        <v>100</v>
      </c>
      <c r="F84" s="406">
        <v>9223.2</v>
      </c>
      <c r="G84" s="406">
        <v>32.5</v>
      </c>
      <c r="H84" s="407">
        <f>D84*F84</f>
        <v>922320.0000000001</v>
      </c>
      <c r="I84" s="382">
        <v>7493.85</v>
      </c>
      <c r="K84" s="408"/>
      <c r="L84" s="408"/>
      <c r="N84" s="409"/>
    </row>
    <row r="85" spans="2:102" s="448" customFormat="1" ht="12">
      <c r="B85" s="438"/>
      <c r="C85" s="439"/>
      <c r="D85" s="439"/>
      <c r="E85" s="414"/>
      <c r="F85" s="420" t="s">
        <v>13</v>
      </c>
      <c r="G85" s="390"/>
      <c r="H85" s="417">
        <f>SUM(H80:H84)</f>
        <v>2409160.5</v>
      </c>
      <c r="I85" s="449"/>
      <c r="J85" s="450"/>
      <c r="K85" s="450"/>
      <c r="L85" s="451"/>
      <c r="M85" s="452"/>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1"/>
      <c r="BJ85" s="451"/>
      <c r="BK85" s="451"/>
      <c r="BL85" s="451"/>
      <c r="BM85" s="451"/>
      <c r="BN85" s="451"/>
      <c r="BO85" s="451"/>
      <c r="BP85" s="451"/>
      <c r="BQ85" s="451"/>
      <c r="BR85" s="451"/>
      <c r="BS85" s="451"/>
      <c r="BT85" s="451"/>
      <c r="BU85" s="451"/>
      <c r="BV85" s="451"/>
      <c r="BW85" s="451"/>
      <c r="BX85" s="451"/>
      <c r="BY85" s="451"/>
      <c r="BZ85" s="451"/>
      <c r="CA85" s="451"/>
      <c r="CB85" s="451"/>
      <c r="CC85" s="451"/>
      <c r="CD85" s="451"/>
      <c r="CE85" s="451"/>
      <c r="CF85" s="451"/>
      <c r="CG85" s="451"/>
      <c r="CH85" s="451"/>
      <c r="CI85" s="451"/>
      <c r="CJ85" s="451"/>
      <c r="CK85" s="451"/>
      <c r="CL85" s="451"/>
      <c r="CM85" s="451"/>
      <c r="CN85" s="451"/>
      <c r="CO85" s="451"/>
      <c r="CP85" s="451"/>
      <c r="CQ85" s="451"/>
      <c r="CR85" s="451"/>
      <c r="CS85" s="451"/>
      <c r="CT85" s="451"/>
      <c r="CU85" s="451"/>
      <c r="CV85" s="451"/>
      <c r="CW85" s="451"/>
      <c r="CX85" s="451"/>
    </row>
    <row r="86" spans="1:14" ht="12">
      <c r="A86" s="443">
        <v>3</v>
      </c>
      <c r="B86" s="892" t="s">
        <v>382</v>
      </c>
      <c r="C86" s="893"/>
      <c r="D86" s="893"/>
      <c r="E86" s="893"/>
      <c r="F86" s="893"/>
      <c r="G86" s="894"/>
      <c r="H86" s="453"/>
      <c r="I86" s="382">
        <v>193687.2</v>
      </c>
      <c r="K86" s="408"/>
      <c r="L86" s="408"/>
      <c r="N86" s="409"/>
    </row>
    <row r="87" spans="1:14" ht="12">
      <c r="A87" s="444">
        <v>3.01</v>
      </c>
      <c r="B87" s="454" t="s">
        <v>383</v>
      </c>
      <c r="C87" s="455" t="s">
        <v>3</v>
      </c>
      <c r="D87" s="456">
        <v>16</v>
      </c>
      <c r="F87" s="406">
        <v>12105.45</v>
      </c>
      <c r="G87" s="406">
        <v>16</v>
      </c>
      <c r="H87" s="407">
        <f>D87*F87</f>
        <v>193687.2</v>
      </c>
      <c r="I87" s="382">
        <v>61597.8</v>
      </c>
      <c r="K87" s="408"/>
      <c r="L87" s="408"/>
      <c r="N87" s="409"/>
    </row>
    <row r="88" spans="1:14" ht="12">
      <c r="A88" s="444">
        <v>3.02</v>
      </c>
      <c r="B88" s="403" t="s">
        <v>406</v>
      </c>
      <c r="C88" s="445" t="s">
        <v>2</v>
      </c>
      <c r="D88" s="446">
        <v>2</v>
      </c>
      <c r="F88" s="406">
        <v>56700</v>
      </c>
      <c r="G88" s="406">
        <v>2</v>
      </c>
      <c r="H88" s="407">
        <f aca="true" t="shared" si="9" ref="H88:H95">D88*F88</f>
        <v>113400</v>
      </c>
      <c r="I88" s="382">
        <v>46098.92</v>
      </c>
      <c r="K88" s="408"/>
      <c r="L88" s="408"/>
      <c r="N88" s="409"/>
    </row>
    <row r="89" spans="1:14" ht="12">
      <c r="A89" s="444">
        <v>3.03</v>
      </c>
      <c r="B89" s="403" t="s">
        <v>404</v>
      </c>
      <c r="C89" s="445" t="s">
        <v>2</v>
      </c>
      <c r="D89" s="446">
        <v>3</v>
      </c>
      <c r="F89" s="406">
        <v>68200</v>
      </c>
      <c r="G89" s="406">
        <v>1</v>
      </c>
      <c r="H89" s="407">
        <f t="shared" si="9"/>
        <v>204600</v>
      </c>
      <c r="I89" s="382">
        <v>15153.872413793104</v>
      </c>
      <c r="K89" s="408"/>
      <c r="L89" s="408"/>
      <c r="N89" s="409"/>
    </row>
    <row r="90" spans="1:14" ht="12">
      <c r="A90" s="444">
        <v>3.04</v>
      </c>
      <c r="B90" s="403" t="s">
        <v>405</v>
      </c>
      <c r="C90" s="445" t="s">
        <v>3</v>
      </c>
      <c r="D90" s="446">
        <v>2</v>
      </c>
      <c r="F90" s="406">
        <v>10000</v>
      </c>
      <c r="G90" s="406">
        <v>2</v>
      </c>
      <c r="H90" s="407">
        <f t="shared" si="9"/>
        <v>20000</v>
      </c>
      <c r="I90" s="382">
        <v>200806.27862068967</v>
      </c>
      <c r="K90" s="408"/>
      <c r="L90" s="408"/>
      <c r="N90" s="409"/>
    </row>
    <row r="91" spans="1:14" ht="12">
      <c r="A91" s="444">
        <v>3.05</v>
      </c>
      <c r="B91" s="403" t="s">
        <v>407</v>
      </c>
      <c r="C91" s="445" t="s">
        <v>3</v>
      </c>
      <c r="D91" s="446">
        <v>16</v>
      </c>
      <c r="F91" s="406">
        <v>14000</v>
      </c>
      <c r="G91" s="406">
        <v>16</v>
      </c>
      <c r="H91" s="407">
        <f t="shared" si="9"/>
        <v>224000</v>
      </c>
      <c r="I91" s="382">
        <v>44604.82666666666</v>
      </c>
      <c r="K91" s="408"/>
      <c r="L91" s="408"/>
      <c r="N91" s="409"/>
    </row>
    <row r="92" spans="1:14" ht="12">
      <c r="A92" s="444">
        <v>3.06</v>
      </c>
      <c r="B92" s="403" t="s">
        <v>384</v>
      </c>
      <c r="C92" s="445" t="s">
        <v>2</v>
      </c>
      <c r="D92" s="446">
        <v>2</v>
      </c>
      <c r="F92" s="406">
        <v>22302.41333333333</v>
      </c>
      <c r="G92" s="406">
        <v>2</v>
      </c>
      <c r="H92" s="407">
        <f t="shared" si="9"/>
        <v>44604.82666666666</v>
      </c>
      <c r="I92" s="382">
        <v>217648.122</v>
      </c>
      <c r="K92" s="408"/>
      <c r="L92" s="408"/>
      <c r="N92" s="409"/>
    </row>
    <row r="93" spans="1:14" ht="24">
      <c r="A93" s="444">
        <v>3.07</v>
      </c>
      <c r="B93" s="435" t="s">
        <v>418</v>
      </c>
      <c r="C93" s="445" t="s">
        <v>2</v>
      </c>
      <c r="D93" s="446">
        <v>1</v>
      </c>
      <c r="F93" s="406">
        <v>256458</v>
      </c>
      <c r="G93" s="406">
        <v>1</v>
      </c>
      <c r="H93" s="407">
        <f t="shared" si="9"/>
        <v>256458</v>
      </c>
      <c r="I93" s="382">
        <v>79757.5</v>
      </c>
      <c r="K93" s="408"/>
      <c r="L93" s="408"/>
      <c r="N93" s="409"/>
    </row>
    <row r="94" spans="1:14" ht="12">
      <c r="A94" s="444">
        <v>3.08</v>
      </c>
      <c r="B94" s="403" t="s">
        <v>408</v>
      </c>
      <c r="C94" s="445" t="s">
        <v>2</v>
      </c>
      <c r="D94" s="446">
        <v>1</v>
      </c>
      <c r="F94" s="406">
        <v>79757.5</v>
      </c>
      <c r="G94" s="406">
        <v>1</v>
      </c>
      <c r="H94" s="407">
        <f t="shared" si="9"/>
        <v>79757.5</v>
      </c>
      <c r="I94" s="382">
        <v>163388.5</v>
      </c>
      <c r="K94" s="408"/>
      <c r="L94" s="408"/>
      <c r="N94" s="409"/>
    </row>
    <row r="95" spans="1:14" ht="12">
      <c r="A95" s="444">
        <v>3.09</v>
      </c>
      <c r="B95" s="403" t="s">
        <v>432</v>
      </c>
      <c r="C95" s="445" t="s">
        <v>2</v>
      </c>
      <c r="D95" s="446">
        <v>1</v>
      </c>
      <c r="F95" s="406">
        <v>163388.5</v>
      </c>
      <c r="G95" s="406">
        <v>1</v>
      </c>
      <c r="H95" s="407">
        <f t="shared" si="9"/>
        <v>163388.5</v>
      </c>
      <c r="K95" s="408"/>
      <c r="L95" s="408"/>
      <c r="N95" s="409"/>
    </row>
    <row r="96" spans="2:102" s="448" customFormat="1" ht="12">
      <c r="B96" s="438"/>
      <c r="C96" s="439"/>
      <c r="D96" s="439"/>
      <c r="E96" s="414"/>
      <c r="F96" s="420" t="s">
        <v>13</v>
      </c>
      <c r="G96" s="390"/>
      <c r="H96" s="441">
        <f>SUM(H87:H95)</f>
        <v>1299896.0266666666</v>
      </c>
      <c r="I96" s="449"/>
      <c r="J96" s="450"/>
      <c r="K96" s="450"/>
      <c r="L96" s="451"/>
      <c r="M96" s="452"/>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1"/>
      <c r="BG96" s="451"/>
      <c r="BH96" s="451"/>
      <c r="BI96" s="451"/>
      <c r="BJ96" s="451"/>
      <c r="BK96" s="451"/>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c r="CO96" s="451"/>
      <c r="CP96" s="451"/>
      <c r="CQ96" s="451"/>
      <c r="CR96" s="451"/>
      <c r="CS96" s="451"/>
      <c r="CT96" s="451"/>
      <c r="CU96" s="451"/>
      <c r="CV96" s="451"/>
      <c r="CW96" s="451"/>
      <c r="CX96" s="451"/>
    </row>
    <row r="97" spans="1:14" ht="12">
      <c r="A97" s="443">
        <v>4</v>
      </c>
      <c r="B97" s="892" t="s">
        <v>224</v>
      </c>
      <c r="C97" s="893"/>
      <c r="D97" s="893"/>
      <c r="E97" s="893"/>
      <c r="F97" s="893"/>
      <c r="G97" s="894"/>
      <c r="H97" s="453"/>
      <c r="I97" s="382">
        <v>3608816.3640000005</v>
      </c>
      <c r="K97" s="408"/>
      <c r="L97" s="408"/>
      <c r="N97" s="409"/>
    </row>
    <row r="98" spans="1:14" ht="12">
      <c r="A98" s="444" t="e">
        <f>#REF!+0.01</f>
        <v>#REF!</v>
      </c>
      <c r="B98" s="403" t="s">
        <v>385</v>
      </c>
      <c r="C98" s="445" t="s">
        <v>3</v>
      </c>
      <c r="D98" s="446">
        <v>80</v>
      </c>
      <c r="F98" s="406">
        <v>76067</v>
      </c>
      <c r="G98" s="406">
        <v>80</v>
      </c>
      <c r="H98" s="407">
        <f aca="true" t="shared" si="10" ref="H98:H104">D98*F98</f>
        <v>6085360</v>
      </c>
      <c r="I98" s="382">
        <v>8592528.32</v>
      </c>
      <c r="K98" s="408"/>
      <c r="L98" s="408"/>
      <c r="N98" s="409"/>
    </row>
    <row r="99" spans="1:14" ht="12">
      <c r="A99" s="444" t="e">
        <f aca="true" t="shared" si="11" ref="A99:A104">A98+0.01</f>
        <v>#REF!</v>
      </c>
      <c r="B99" s="403" t="s">
        <v>386</v>
      </c>
      <c r="C99" s="445" t="s">
        <v>3</v>
      </c>
      <c r="D99" s="446">
        <v>112.96</v>
      </c>
      <c r="F99" s="406">
        <v>76067</v>
      </c>
      <c r="G99" s="406">
        <v>112.96</v>
      </c>
      <c r="H99" s="407">
        <f t="shared" si="10"/>
        <v>8592528.32</v>
      </c>
      <c r="I99" s="382">
        <v>33703232</v>
      </c>
      <c r="K99" s="408"/>
      <c r="L99" s="408"/>
      <c r="N99" s="409"/>
    </row>
    <row r="100" spans="1:14" ht="24">
      <c r="A100" s="444" t="e">
        <f t="shared" si="11"/>
        <v>#REF!</v>
      </c>
      <c r="B100" s="536" t="s">
        <v>495</v>
      </c>
      <c r="C100" s="404" t="s">
        <v>482</v>
      </c>
      <c r="D100" s="446">
        <v>178</v>
      </c>
      <c r="F100" s="406">
        <v>189344</v>
      </c>
      <c r="G100" s="406">
        <v>178</v>
      </c>
      <c r="H100" s="407">
        <f t="shared" si="10"/>
        <v>33703232</v>
      </c>
      <c r="I100" s="382">
        <v>8208476.224</v>
      </c>
      <c r="K100" s="408"/>
      <c r="L100" s="408"/>
      <c r="N100" s="409"/>
    </row>
    <row r="101" spans="1:14" ht="12">
      <c r="A101" s="444" t="e">
        <f t="shared" si="11"/>
        <v>#REF!</v>
      </c>
      <c r="B101" s="403" t="s">
        <v>387</v>
      </c>
      <c r="C101" s="445" t="s">
        <v>3</v>
      </c>
      <c r="D101" s="446">
        <v>25.61</v>
      </c>
      <c r="F101" s="406">
        <v>320518.4</v>
      </c>
      <c r="G101" s="406">
        <v>25.61</v>
      </c>
      <c r="H101" s="407">
        <f t="shared" si="10"/>
        <v>8208476.224</v>
      </c>
      <c r="I101" s="382">
        <v>619280.6925</v>
      </c>
      <c r="K101" s="408"/>
      <c r="L101" s="408"/>
      <c r="N101" s="409"/>
    </row>
    <row r="102" spans="1:14" ht="12">
      <c r="A102" s="444" t="e">
        <f t="shared" si="11"/>
        <v>#REF!</v>
      </c>
      <c r="B102" s="435" t="s">
        <v>388</v>
      </c>
      <c r="C102" s="404" t="s">
        <v>482</v>
      </c>
      <c r="D102" s="446">
        <v>11.45</v>
      </c>
      <c r="F102" s="406">
        <v>54085.65</v>
      </c>
      <c r="G102" s="406">
        <v>11.45</v>
      </c>
      <c r="H102" s="407">
        <f t="shared" si="10"/>
        <v>619280.6925</v>
      </c>
      <c r="I102" s="382">
        <v>5633883.2475000005</v>
      </c>
      <c r="K102" s="408"/>
      <c r="L102" s="408"/>
      <c r="N102" s="409"/>
    </row>
    <row r="103" spans="1:14" ht="12">
      <c r="A103" s="444" t="e">
        <f t="shared" si="11"/>
        <v>#REF!</v>
      </c>
      <c r="B103" s="435" t="s">
        <v>389</v>
      </c>
      <c r="C103" s="404" t="s">
        <v>3</v>
      </c>
      <c r="D103" s="457">
        <v>126.93</v>
      </c>
      <c r="F103" s="406">
        <v>44385.75</v>
      </c>
      <c r="G103" s="406">
        <v>126.93</v>
      </c>
      <c r="H103" s="407">
        <f t="shared" si="10"/>
        <v>5633883.2475000005</v>
      </c>
      <c r="I103" s="382">
        <v>932781.2135</v>
      </c>
      <c r="K103" s="408"/>
      <c r="L103" s="408"/>
      <c r="N103" s="409"/>
    </row>
    <row r="104" spans="1:14" ht="12">
      <c r="A104" s="444" t="e">
        <f t="shared" si="11"/>
        <v>#REF!</v>
      </c>
      <c r="B104" s="435" t="s">
        <v>390</v>
      </c>
      <c r="C104" s="404" t="s">
        <v>3</v>
      </c>
      <c r="D104" s="457">
        <v>68.63</v>
      </c>
      <c r="F104" s="406">
        <v>13591.45</v>
      </c>
      <c r="G104" s="406">
        <v>68.63</v>
      </c>
      <c r="H104" s="407">
        <f t="shared" si="10"/>
        <v>932781.2135</v>
      </c>
      <c r="K104" s="408"/>
      <c r="L104" s="408"/>
      <c r="N104" s="409"/>
    </row>
    <row r="105" spans="2:102" s="448" customFormat="1" ht="12">
      <c r="B105" s="458"/>
      <c r="C105" s="439"/>
      <c r="D105" s="439"/>
      <c r="E105" s="414"/>
      <c r="F105" s="420" t="s">
        <v>13</v>
      </c>
      <c r="G105" s="390"/>
      <c r="H105" s="441">
        <f>SUM(H98:H104)</f>
        <v>63775541.697500005</v>
      </c>
      <c r="I105" s="449"/>
      <c r="J105" s="450"/>
      <c r="K105" s="450"/>
      <c r="L105" s="451"/>
      <c r="M105" s="452"/>
      <c r="N105" s="451"/>
      <c r="O105" s="451"/>
      <c r="P105" s="451"/>
      <c r="Q105" s="451"/>
      <c r="R105" s="451"/>
      <c r="S105" s="451"/>
      <c r="T105" s="451"/>
      <c r="U105" s="451"/>
      <c r="V105" s="451"/>
      <c r="W105" s="451"/>
      <c r="X105" s="451"/>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1"/>
      <c r="AY105" s="451"/>
      <c r="AZ105" s="451"/>
      <c r="BA105" s="451"/>
      <c r="BB105" s="451"/>
      <c r="BC105" s="451"/>
      <c r="BD105" s="451"/>
      <c r="BE105" s="451"/>
      <c r="BF105" s="451"/>
      <c r="BG105" s="451"/>
      <c r="BH105" s="451"/>
      <c r="BI105" s="451"/>
      <c r="BJ105" s="451"/>
      <c r="BK105" s="451"/>
      <c r="BL105" s="451"/>
      <c r="BM105" s="451"/>
      <c r="BN105" s="451"/>
      <c r="BO105" s="451"/>
      <c r="BP105" s="451"/>
      <c r="BQ105" s="451"/>
      <c r="BR105" s="451"/>
      <c r="BS105" s="451"/>
      <c r="BT105" s="451"/>
      <c r="BU105" s="451"/>
      <c r="BV105" s="451"/>
      <c r="BW105" s="451"/>
      <c r="BX105" s="451"/>
      <c r="BY105" s="451"/>
      <c r="BZ105" s="451"/>
      <c r="CA105" s="451"/>
      <c r="CB105" s="451"/>
      <c r="CC105" s="451"/>
      <c r="CD105" s="451"/>
      <c r="CE105" s="451"/>
      <c r="CF105" s="451"/>
      <c r="CG105" s="451"/>
      <c r="CH105" s="451"/>
      <c r="CI105" s="451"/>
      <c r="CJ105" s="451"/>
      <c r="CK105" s="451"/>
      <c r="CL105" s="451"/>
      <c r="CM105" s="451"/>
      <c r="CN105" s="451"/>
      <c r="CO105" s="451"/>
      <c r="CP105" s="451"/>
      <c r="CQ105" s="451"/>
      <c r="CR105" s="451"/>
      <c r="CS105" s="451"/>
      <c r="CT105" s="451"/>
      <c r="CU105" s="451"/>
      <c r="CV105" s="451"/>
      <c r="CW105" s="451"/>
      <c r="CX105" s="451"/>
    </row>
    <row r="106" spans="1:14" ht="12">
      <c r="A106" s="443">
        <v>5</v>
      </c>
      <c r="B106" s="887" t="s">
        <v>443</v>
      </c>
      <c r="C106" s="887"/>
      <c r="D106" s="887"/>
      <c r="E106" s="887"/>
      <c r="F106" s="887"/>
      <c r="G106" s="887"/>
      <c r="H106" s="453"/>
      <c r="I106" s="382">
        <v>1443057.4015000002</v>
      </c>
      <c r="K106" s="408"/>
      <c r="L106" s="408"/>
      <c r="N106" s="409"/>
    </row>
    <row r="107" spans="1:14" ht="12">
      <c r="A107" s="444">
        <v>5.01</v>
      </c>
      <c r="B107" s="403" t="s">
        <v>391</v>
      </c>
      <c r="C107" s="404" t="s">
        <v>482</v>
      </c>
      <c r="D107" s="446">
        <v>46.67</v>
      </c>
      <c r="F107" s="406">
        <f>F49</f>
        <v>27135</v>
      </c>
      <c r="G107" s="406">
        <v>46.67</v>
      </c>
      <c r="H107" s="407">
        <f>D107*F107</f>
        <v>1266390.45</v>
      </c>
      <c r="I107" s="382">
        <v>754345.878</v>
      </c>
      <c r="K107" s="408"/>
      <c r="L107" s="408"/>
      <c r="N107" s="409"/>
    </row>
    <row r="108" spans="1:14" ht="12">
      <c r="A108" s="444">
        <v>5.02</v>
      </c>
      <c r="B108" s="403" t="s">
        <v>445</v>
      </c>
      <c r="C108" s="404" t="s">
        <v>482</v>
      </c>
      <c r="D108" s="446">
        <v>93.34</v>
      </c>
      <c r="F108" s="406">
        <f>F51</f>
        <v>14821</v>
      </c>
      <c r="G108" s="406">
        <v>93.34</v>
      </c>
      <c r="H108" s="407">
        <f>D108*F108</f>
        <v>1383392.1400000001</v>
      </c>
      <c r="I108" s="382">
        <v>840676.0440000001</v>
      </c>
      <c r="K108" s="408"/>
      <c r="L108" s="408"/>
      <c r="N108" s="409"/>
    </row>
    <row r="109" spans="1:14" ht="12">
      <c r="A109" s="444">
        <v>5.03</v>
      </c>
      <c r="B109" s="403" t="s">
        <v>392</v>
      </c>
      <c r="C109" s="404" t="s">
        <v>482</v>
      </c>
      <c r="D109" s="446">
        <v>93.34</v>
      </c>
      <c r="F109" s="406">
        <f>F52</f>
        <v>4120</v>
      </c>
      <c r="G109" s="406">
        <v>93.34</v>
      </c>
      <c r="H109" s="407">
        <f>D109*F109</f>
        <v>384560.8</v>
      </c>
      <c r="I109" s="382">
        <v>491509.77200000006</v>
      </c>
      <c r="K109" s="408"/>
      <c r="L109" s="408"/>
      <c r="N109" s="409"/>
    </row>
    <row r="110" spans="1:14" ht="12">
      <c r="A110" s="444">
        <v>5.04</v>
      </c>
      <c r="B110" s="403" t="s">
        <v>412</v>
      </c>
      <c r="C110" s="404" t="s">
        <v>482</v>
      </c>
      <c r="D110" s="446">
        <v>93.34</v>
      </c>
      <c r="F110" s="406">
        <f>F53</f>
        <v>4831</v>
      </c>
      <c r="G110" s="406">
        <v>93.34</v>
      </c>
      <c r="H110" s="407">
        <f>D110*F110</f>
        <v>450925.54000000004</v>
      </c>
      <c r="K110" s="408"/>
      <c r="L110" s="408"/>
      <c r="N110" s="409"/>
    </row>
    <row r="111" spans="2:102" s="448" customFormat="1" ht="12">
      <c r="B111" s="403"/>
      <c r="C111" s="439"/>
      <c r="D111" s="439"/>
      <c r="E111" s="414"/>
      <c r="F111" s="420" t="s">
        <v>13</v>
      </c>
      <c r="G111" s="390"/>
      <c r="H111" s="417">
        <f>SUM(H107:H110)</f>
        <v>3485268.9299999997</v>
      </c>
      <c r="I111" s="449"/>
      <c r="J111" s="450"/>
      <c r="K111" s="450"/>
      <c r="L111" s="451"/>
      <c r="M111" s="452"/>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51"/>
      <c r="BG111" s="451"/>
      <c r="BH111" s="451"/>
      <c r="BI111" s="451"/>
      <c r="BJ111" s="451"/>
      <c r="BK111" s="451"/>
      <c r="BL111" s="451"/>
      <c r="BM111" s="451"/>
      <c r="BN111" s="451"/>
      <c r="BO111" s="451"/>
      <c r="BP111" s="451"/>
      <c r="BQ111" s="451"/>
      <c r="BR111" s="451"/>
      <c r="BS111" s="451"/>
      <c r="BT111" s="451"/>
      <c r="BU111" s="451"/>
      <c r="BV111" s="451"/>
      <c r="BW111" s="451"/>
      <c r="BX111" s="451"/>
      <c r="BY111" s="451"/>
      <c r="BZ111" s="451"/>
      <c r="CA111" s="451"/>
      <c r="CB111" s="451"/>
      <c r="CC111" s="451"/>
      <c r="CD111" s="451"/>
      <c r="CE111" s="451"/>
      <c r="CF111" s="451"/>
      <c r="CG111" s="451"/>
      <c r="CH111" s="451"/>
      <c r="CI111" s="451"/>
      <c r="CJ111" s="451"/>
      <c r="CK111" s="451"/>
      <c r="CL111" s="451"/>
      <c r="CM111" s="451"/>
      <c r="CN111" s="451"/>
      <c r="CO111" s="451"/>
      <c r="CP111" s="451"/>
      <c r="CQ111" s="451"/>
      <c r="CR111" s="451"/>
      <c r="CS111" s="451"/>
      <c r="CT111" s="451"/>
      <c r="CU111" s="451"/>
      <c r="CV111" s="451"/>
      <c r="CW111" s="451"/>
      <c r="CX111" s="451"/>
    </row>
    <row r="112" spans="1:14" ht="12">
      <c r="A112" s="443">
        <v>6</v>
      </c>
      <c r="B112" s="552" t="s">
        <v>281</v>
      </c>
      <c r="C112" s="552"/>
      <c r="D112" s="552"/>
      <c r="E112" s="552"/>
      <c r="F112" s="552"/>
      <c r="G112" s="552"/>
      <c r="H112" s="453"/>
      <c r="I112" s="382">
        <v>6532368</v>
      </c>
      <c r="K112" s="408"/>
      <c r="L112" s="408"/>
      <c r="N112" s="409"/>
    </row>
    <row r="113" spans="1:14" ht="12">
      <c r="A113" s="444">
        <v>6.01</v>
      </c>
      <c r="B113" s="394" t="s">
        <v>428</v>
      </c>
      <c r="C113" s="404" t="s">
        <v>482</v>
      </c>
      <c r="D113" s="446">
        <v>115</v>
      </c>
      <c r="F113" s="406">
        <f>F57</f>
        <v>37000</v>
      </c>
      <c r="G113" s="406">
        <v>115</v>
      </c>
      <c r="H113" s="407">
        <f>D113*F113</f>
        <v>4255000</v>
      </c>
      <c r="I113" s="382">
        <v>408463.31999999995</v>
      </c>
      <c r="K113" s="408"/>
      <c r="L113" s="408"/>
      <c r="N113" s="409"/>
    </row>
    <row r="114" spans="1:14" ht="18.75" customHeight="1">
      <c r="A114" s="444">
        <v>6.02</v>
      </c>
      <c r="B114" s="403" t="s">
        <v>393</v>
      </c>
      <c r="C114" s="404" t="s">
        <v>482</v>
      </c>
      <c r="D114" s="446">
        <v>8.2</v>
      </c>
      <c r="F114" s="406">
        <v>49813</v>
      </c>
      <c r="G114" s="406">
        <v>8.2</v>
      </c>
      <c r="H114" s="407">
        <f>D114*F114</f>
        <v>408466.6</v>
      </c>
      <c r="I114" s="382">
        <v>262998.66959999996</v>
      </c>
      <c r="K114" s="408"/>
      <c r="L114" s="408"/>
      <c r="N114" s="409"/>
    </row>
    <row r="115" spans="1:14" ht="24">
      <c r="A115" s="444">
        <v>6.03</v>
      </c>
      <c r="B115" s="459" t="str">
        <f>B58</f>
        <v>CONSTRUCCION DE GUARDAESCOBAS H=0,07M Y CON MORTERO DE 1:3 GRANITO Y RECTO</v>
      </c>
      <c r="C115" s="404" t="s">
        <v>3</v>
      </c>
      <c r="D115" s="446">
        <v>19.02</v>
      </c>
      <c r="F115" s="406">
        <f>F58</f>
        <v>14607</v>
      </c>
      <c r="G115" s="406">
        <v>19.02</v>
      </c>
      <c r="H115" s="407">
        <f>D115*F115</f>
        <v>277825.14</v>
      </c>
      <c r="I115" s="382">
        <v>971902.7519999999</v>
      </c>
      <c r="K115" s="408"/>
      <c r="L115" s="408"/>
      <c r="N115" s="409"/>
    </row>
    <row r="116" spans="1:14" ht="12">
      <c r="A116" s="444">
        <v>6.04</v>
      </c>
      <c r="B116" s="403" t="s">
        <v>394</v>
      </c>
      <c r="C116" s="404" t="s">
        <v>482</v>
      </c>
      <c r="D116" s="446">
        <v>17.11</v>
      </c>
      <c r="F116" s="406">
        <v>56803.2</v>
      </c>
      <c r="G116" s="406">
        <v>17.11</v>
      </c>
      <c r="H116" s="407">
        <f>D116*F116</f>
        <v>971902.7519999999</v>
      </c>
      <c r="I116" s="382">
        <v>2294849.28</v>
      </c>
      <c r="K116" s="408"/>
      <c r="L116" s="408"/>
      <c r="N116" s="409"/>
    </row>
    <row r="117" spans="1:14" ht="12">
      <c r="A117" s="444">
        <v>6.05</v>
      </c>
      <c r="B117" s="403" t="s">
        <v>395</v>
      </c>
      <c r="C117" s="404" t="s">
        <v>482</v>
      </c>
      <c r="D117" s="446">
        <v>40.4</v>
      </c>
      <c r="F117" s="406">
        <v>56803.2</v>
      </c>
      <c r="G117" s="406">
        <v>40.4</v>
      </c>
      <c r="H117" s="407">
        <f>D117*F117</f>
        <v>2294849.28</v>
      </c>
      <c r="K117" s="408"/>
      <c r="L117" s="408"/>
      <c r="N117" s="409"/>
    </row>
    <row r="118" spans="2:102" s="448" customFormat="1" ht="12">
      <c r="B118" s="438"/>
      <c r="C118" s="439"/>
      <c r="D118" s="439"/>
      <c r="E118" s="414"/>
      <c r="F118" s="420" t="s">
        <v>13</v>
      </c>
      <c r="G118" s="390"/>
      <c r="H118" s="417">
        <f>SUM(H113:H117)</f>
        <v>8208043.771999998</v>
      </c>
      <c r="I118" s="449"/>
      <c r="J118" s="450"/>
      <c r="K118" s="450"/>
      <c r="L118" s="451"/>
      <c r="M118" s="452"/>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1"/>
      <c r="AR118" s="451"/>
      <c r="AS118" s="451"/>
      <c r="AT118" s="451"/>
      <c r="AU118" s="451"/>
      <c r="AV118" s="451"/>
      <c r="AW118" s="451"/>
      <c r="AX118" s="451"/>
      <c r="AY118" s="451"/>
      <c r="AZ118" s="451"/>
      <c r="BA118" s="451"/>
      <c r="BB118" s="451"/>
      <c r="BC118" s="451"/>
      <c r="BD118" s="451"/>
      <c r="BE118" s="451"/>
      <c r="BF118" s="451"/>
      <c r="BG118" s="451"/>
      <c r="BH118" s="451"/>
      <c r="BI118" s="451"/>
      <c r="BJ118" s="451"/>
      <c r="BK118" s="451"/>
      <c r="BL118" s="451"/>
      <c r="BM118" s="451"/>
      <c r="BN118" s="451"/>
      <c r="BO118" s="451"/>
      <c r="BP118" s="451"/>
      <c r="BQ118" s="451"/>
      <c r="BR118" s="451"/>
      <c r="BS118" s="451"/>
      <c r="BT118" s="451"/>
      <c r="BU118" s="451"/>
      <c r="BV118" s="451"/>
      <c r="BW118" s="451"/>
      <c r="BX118" s="451"/>
      <c r="BY118" s="451"/>
      <c r="BZ118" s="451"/>
      <c r="CA118" s="451"/>
      <c r="CB118" s="451"/>
      <c r="CC118" s="451"/>
      <c r="CD118" s="451"/>
      <c r="CE118" s="451"/>
      <c r="CF118" s="451"/>
      <c r="CG118" s="451"/>
      <c r="CH118" s="451"/>
      <c r="CI118" s="451"/>
      <c r="CJ118" s="451"/>
      <c r="CK118" s="451"/>
      <c r="CL118" s="451"/>
      <c r="CM118" s="451"/>
      <c r="CN118" s="451"/>
      <c r="CO118" s="451"/>
      <c r="CP118" s="451"/>
      <c r="CQ118" s="451"/>
      <c r="CR118" s="451"/>
      <c r="CS118" s="451"/>
      <c r="CT118" s="451"/>
      <c r="CU118" s="451"/>
      <c r="CV118" s="451"/>
      <c r="CW118" s="451"/>
      <c r="CX118" s="451"/>
    </row>
    <row r="119" spans="1:14" ht="27.75" customHeight="1">
      <c r="A119" s="443">
        <v>7</v>
      </c>
      <c r="B119" s="887" t="s">
        <v>442</v>
      </c>
      <c r="C119" s="887"/>
      <c r="D119" s="887"/>
      <c r="E119" s="887"/>
      <c r="F119" s="887"/>
      <c r="G119" s="887"/>
      <c r="H119" s="453"/>
      <c r="I119" s="382">
        <v>463388.94</v>
      </c>
      <c r="K119" s="408"/>
      <c r="L119" s="408"/>
      <c r="N119" s="409"/>
    </row>
    <row r="120" spans="1:14" ht="168" customHeight="1">
      <c r="A120" s="444">
        <v>7.01</v>
      </c>
      <c r="B120" s="503" t="s">
        <v>411</v>
      </c>
      <c r="C120" s="404" t="s">
        <v>482</v>
      </c>
      <c r="D120" s="559">
        <v>3.15</v>
      </c>
      <c r="F120" s="406">
        <v>147107.6</v>
      </c>
      <c r="G120" s="406">
        <v>3.15</v>
      </c>
      <c r="H120" s="407">
        <f>D120*F120</f>
        <v>463388.94</v>
      </c>
      <c r="I120" s="382">
        <v>1857113.28</v>
      </c>
      <c r="K120" s="408"/>
      <c r="L120" s="408"/>
      <c r="N120" s="409"/>
    </row>
    <row r="121" spans="1:14" ht="187.5" customHeight="1">
      <c r="A121" s="444">
        <v>7.02</v>
      </c>
      <c r="B121" s="435" t="s">
        <v>410</v>
      </c>
      <c r="C121" s="404" t="s">
        <v>482</v>
      </c>
      <c r="D121" s="559">
        <v>11.52</v>
      </c>
      <c r="F121" s="406">
        <v>248000</v>
      </c>
      <c r="G121" s="406">
        <v>11.52</v>
      </c>
      <c r="H121" s="407">
        <f>D121*F121</f>
        <v>2856960</v>
      </c>
      <c r="I121" s="382">
        <v>4797907.2</v>
      </c>
      <c r="K121" s="408"/>
      <c r="L121" s="408"/>
      <c r="N121" s="409"/>
    </row>
    <row r="122" spans="1:14" ht="36.75" customHeight="1">
      <c r="A122" s="444">
        <v>7.03</v>
      </c>
      <c r="B122" s="403" t="s">
        <v>398</v>
      </c>
      <c r="C122" s="404" t="s">
        <v>482</v>
      </c>
      <c r="D122" s="446">
        <v>24.8</v>
      </c>
      <c r="F122" s="406">
        <v>193464</v>
      </c>
      <c r="G122" s="406">
        <v>24.8</v>
      </c>
      <c r="H122" s="407">
        <f>D122*F122</f>
        <v>4797907.2</v>
      </c>
      <c r="K122" s="408"/>
      <c r="L122" s="408"/>
      <c r="N122" s="409"/>
    </row>
    <row r="123" spans="2:102" s="448" customFormat="1" ht="12">
      <c r="B123" s="438"/>
      <c r="C123" s="439"/>
      <c r="D123" s="439"/>
      <c r="E123" s="414"/>
      <c r="F123" s="420" t="s">
        <v>13</v>
      </c>
      <c r="G123" s="390"/>
      <c r="H123" s="417">
        <f>SUM(H120:H122)</f>
        <v>8118256.140000001</v>
      </c>
      <c r="I123" s="449"/>
      <c r="J123" s="450"/>
      <c r="K123" s="450"/>
      <c r="L123" s="451"/>
      <c r="M123" s="452"/>
      <c r="N123" s="451"/>
      <c r="O123" s="451"/>
      <c r="P123" s="451"/>
      <c r="Q123" s="451"/>
      <c r="R123" s="451"/>
      <c r="S123" s="451"/>
      <c r="T123" s="451"/>
      <c r="U123" s="451"/>
      <c r="V123" s="451"/>
      <c r="W123" s="451"/>
      <c r="X123" s="451"/>
      <c r="Y123" s="451"/>
      <c r="Z123" s="451"/>
      <c r="AA123" s="451"/>
      <c r="AB123" s="451"/>
      <c r="AC123" s="451"/>
      <c r="AD123" s="451"/>
      <c r="AE123" s="451"/>
      <c r="AF123" s="451"/>
      <c r="AG123" s="451"/>
      <c r="AH123" s="451"/>
      <c r="AI123" s="451"/>
      <c r="AJ123" s="451"/>
      <c r="AK123" s="451"/>
      <c r="AL123" s="451"/>
      <c r="AM123" s="451"/>
      <c r="AN123" s="451"/>
      <c r="AO123" s="451"/>
      <c r="AP123" s="451"/>
      <c r="AQ123" s="451"/>
      <c r="AR123" s="451"/>
      <c r="AS123" s="451"/>
      <c r="AT123" s="451"/>
      <c r="AU123" s="451"/>
      <c r="AV123" s="451"/>
      <c r="AW123" s="451"/>
      <c r="AX123" s="451"/>
      <c r="AY123" s="451"/>
      <c r="AZ123" s="451"/>
      <c r="BA123" s="451"/>
      <c r="BB123" s="451"/>
      <c r="BC123" s="451"/>
      <c r="BD123" s="451"/>
      <c r="BE123" s="451"/>
      <c r="BF123" s="451"/>
      <c r="BG123" s="451"/>
      <c r="BH123" s="451"/>
      <c r="BI123" s="451"/>
      <c r="BJ123" s="451"/>
      <c r="BK123" s="451"/>
      <c r="BL123" s="451"/>
      <c r="BM123" s="451"/>
      <c r="BN123" s="451"/>
      <c r="BO123" s="451"/>
      <c r="BP123" s="451"/>
      <c r="BQ123" s="451"/>
      <c r="BR123" s="451"/>
      <c r="BS123" s="451"/>
      <c r="BT123" s="451"/>
      <c r="BU123" s="451"/>
      <c r="BV123" s="451"/>
      <c r="BW123" s="451"/>
      <c r="BX123" s="451"/>
      <c r="BY123" s="451"/>
      <c r="BZ123" s="451"/>
      <c r="CA123" s="451"/>
      <c r="CB123" s="451"/>
      <c r="CC123" s="451"/>
      <c r="CD123" s="451"/>
      <c r="CE123" s="451"/>
      <c r="CF123" s="451"/>
      <c r="CG123" s="451"/>
      <c r="CH123" s="451"/>
      <c r="CI123" s="451"/>
      <c r="CJ123" s="451"/>
      <c r="CK123" s="451"/>
      <c r="CL123" s="451"/>
      <c r="CM123" s="451"/>
      <c r="CN123" s="451"/>
      <c r="CO123" s="451"/>
      <c r="CP123" s="451"/>
      <c r="CQ123" s="451"/>
      <c r="CR123" s="451"/>
      <c r="CS123" s="451"/>
      <c r="CT123" s="451"/>
      <c r="CU123" s="451"/>
      <c r="CV123" s="451"/>
      <c r="CW123" s="451"/>
      <c r="CX123" s="451"/>
    </row>
    <row r="124" spans="1:14" ht="32.25" customHeight="1">
      <c r="A124" s="443">
        <v>8</v>
      </c>
      <c r="B124" s="887" t="s">
        <v>444</v>
      </c>
      <c r="C124" s="887"/>
      <c r="D124" s="887"/>
      <c r="E124" s="887"/>
      <c r="F124" s="887"/>
      <c r="G124" s="887"/>
      <c r="H124" s="453"/>
      <c r="I124" s="382">
        <v>613783.83</v>
      </c>
      <c r="K124" s="408"/>
      <c r="L124" s="408"/>
      <c r="N124" s="409"/>
    </row>
    <row r="125" spans="1:14" ht="26.25" customHeight="1">
      <c r="A125" s="444">
        <v>8.02</v>
      </c>
      <c r="B125" s="435" t="s">
        <v>454</v>
      </c>
      <c r="C125" s="445" t="s">
        <v>3</v>
      </c>
      <c r="D125" s="446">
        <v>20</v>
      </c>
      <c r="F125" s="406">
        <v>22493.75</v>
      </c>
      <c r="G125" s="406">
        <v>15.4</v>
      </c>
      <c r="H125" s="407">
        <f aca="true" t="shared" si="12" ref="H125:H137">F125*D125</f>
        <v>449875</v>
      </c>
      <c r="I125" s="382">
        <v>671046.8175</v>
      </c>
      <c r="K125" s="408"/>
      <c r="L125" s="408"/>
      <c r="N125" s="409"/>
    </row>
    <row r="126" spans="1:14" ht="12">
      <c r="A126" s="444">
        <v>8.03</v>
      </c>
      <c r="B126" s="403" t="s">
        <v>421</v>
      </c>
      <c r="C126" s="404" t="s">
        <v>482</v>
      </c>
      <c r="D126" s="446">
        <v>15</v>
      </c>
      <c r="F126" s="406">
        <v>55000</v>
      </c>
      <c r="G126" s="406">
        <v>10.41</v>
      </c>
      <c r="H126" s="407">
        <f t="shared" si="12"/>
        <v>825000</v>
      </c>
      <c r="I126" s="382">
        <v>638258.25</v>
      </c>
      <c r="K126" s="408"/>
      <c r="L126" s="408"/>
      <c r="N126" s="409"/>
    </row>
    <row r="127" spans="1:14" ht="12">
      <c r="A127" s="444">
        <v>8.05</v>
      </c>
      <c r="B127" s="403" t="s">
        <v>450</v>
      </c>
      <c r="C127" s="445" t="s">
        <v>3</v>
      </c>
      <c r="D127" s="446">
        <v>33</v>
      </c>
      <c r="F127" s="406">
        <v>68838.5</v>
      </c>
      <c r="G127" s="406">
        <v>33</v>
      </c>
      <c r="H127" s="407">
        <f t="shared" si="12"/>
        <v>2271670.5</v>
      </c>
      <c r="I127" s="382">
        <v>2079566.25</v>
      </c>
      <c r="K127" s="408"/>
      <c r="L127" s="408"/>
      <c r="N127" s="409"/>
    </row>
    <row r="128" spans="1:14" ht="12">
      <c r="A128" s="444">
        <v>8.06</v>
      </c>
      <c r="B128" s="403" t="s">
        <v>449</v>
      </c>
      <c r="C128" s="445" t="s">
        <v>3</v>
      </c>
      <c r="D128" s="446">
        <v>30</v>
      </c>
      <c r="F128" s="406">
        <v>69318.875</v>
      </c>
      <c r="G128" s="406">
        <v>30</v>
      </c>
      <c r="H128" s="407">
        <f t="shared" si="12"/>
        <v>2079566.25</v>
      </c>
      <c r="K128" s="408"/>
      <c r="L128" s="408"/>
      <c r="N128" s="409"/>
    </row>
    <row r="129" spans="1:14" ht="12">
      <c r="A129" s="444">
        <v>8.09</v>
      </c>
      <c r="B129" s="403" t="s">
        <v>434</v>
      </c>
      <c r="C129" s="460" t="s">
        <v>3</v>
      </c>
      <c r="D129" s="446">
        <v>25</v>
      </c>
      <c r="F129" s="461">
        <v>60000</v>
      </c>
      <c r="G129" s="462">
        <f aca="true" t="shared" si="13" ref="G129:G135">D129*F129</f>
        <v>1500000</v>
      </c>
      <c r="H129" s="407">
        <f t="shared" si="12"/>
        <v>1500000</v>
      </c>
      <c r="K129" s="408"/>
      <c r="L129" s="408"/>
      <c r="N129" s="409"/>
    </row>
    <row r="130" spans="1:14" ht="12">
      <c r="A130" s="444">
        <v>8.1</v>
      </c>
      <c r="B130" s="403" t="s">
        <v>435</v>
      </c>
      <c r="C130" s="460" t="s">
        <v>3</v>
      </c>
      <c r="D130" s="446">
        <v>5</v>
      </c>
      <c r="F130" s="461">
        <v>60000</v>
      </c>
      <c r="G130" s="462">
        <f t="shared" si="13"/>
        <v>300000</v>
      </c>
      <c r="H130" s="407">
        <f t="shared" si="12"/>
        <v>300000</v>
      </c>
      <c r="K130" s="408"/>
      <c r="L130" s="408"/>
      <c r="N130" s="409"/>
    </row>
    <row r="131" spans="1:14" ht="12">
      <c r="A131" s="444">
        <v>8.11</v>
      </c>
      <c r="B131" s="403" t="s">
        <v>436</v>
      </c>
      <c r="C131" s="460" t="s">
        <v>3</v>
      </c>
      <c r="D131" s="446">
        <v>4</v>
      </c>
      <c r="F131" s="461">
        <v>62000</v>
      </c>
      <c r="G131" s="462">
        <f t="shared" si="13"/>
        <v>248000</v>
      </c>
      <c r="H131" s="407">
        <f t="shared" si="12"/>
        <v>248000</v>
      </c>
      <c r="K131" s="408"/>
      <c r="L131" s="408"/>
      <c r="N131" s="409"/>
    </row>
    <row r="132" spans="1:14" ht="12">
      <c r="A132" s="444">
        <v>8.12</v>
      </c>
      <c r="B132" s="403" t="s">
        <v>453</v>
      </c>
      <c r="C132" s="460" t="s">
        <v>129</v>
      </c>
      <c r="D132" s="446">
        <v>1</v>
      </c>
      <c r="F132" s="461">
        <v>450000</v>
      </c>
      <c r="G132" s="462">
        <f t="shared" si="13"/>
        <v>450000</v>
      </c>
      <c r="H132" s="407">
        <f t="shared" si="12"/>
        <v>450000</v>
      </c>
      <c r="K132" s="408"/>
      <c r="L132" s="408"/>
      <c r="N132" s="409"/>
    </row>
    <row r="133" spans="1:14" ht="12">
      <c r="A133" s="444">
        <v>8.15</v>
      </c>
      <c r="B133" s="403" t="s">
        <v>438</v>
      </c>
      <c r="C133" s="460" t="s">
        <v>3</v>
      </c>
      <c r="D133" s="446">
        <v>3</v>
      </c>
      <c r="F133" s="461">
        <v>23484</v>
      </c>
      <c r="G133" s="462">
        <f t="shared" si="13"/>
        <v>70452</v>
      </c>
      <c r="H133" s="407">
        <f t="shared" si="12"/>
        <v>70452</v>
      </c>
      <c r="K133" s="408"/>
      <c r="L133" s="408"/>
      <c r="N133" s="409"/>
    </row>
    <row r="134" spans="1:14" ht="12">
      <c r="A134" s="444">
        <v>8.16</v>
      </c>
      <c r="B134" s="403" t="s">
        <v>439</v>
      </c>
      <c r="C134" s="460" t="s">
        <v>129</v>
      </c>
      <c r="D134" s="446">
        <v>1</v>
      </c>
      <c r="F134" s="461">
        <v>13575</v>
      </c>
      <c r="G134" s="462">
        <f t="shared" si="13"/>
        <v>13575</v>
      </c>
      <c r="H134" s="407">
        <f t="shared" si="12"/>
        <v>13575</v>
      </c>
      <c r="K134" s="408"/>
      <c r="L134" s="408"/>
      <c r="N134" s="409"/>
    </row>
    <row r="135" spans="1:14" ht="12">
      <c r="A135" s="444">
        <v>8.18</v>
      </c>
      <c r="B135" s="403" t="s">
        <v>441</v>
      </c>
      <c r="C135" s="460" t="s">
        <v>3</v>
      </c>
      <c r="D135" s="446">
        <v>3</v>
      </c>
      <c r="F135" s="461">
        <v>50000</v>
      </c>
      <c r="G135" s="462">
        <f t="shared" si="13"/>
        <v>150000</v>
      </c>
      <c r="H135" s="407">
        <f t="shared" si="12"/>
        <v>150000</v>
      </c>
      <c r="K135" s="408"/>
      <c r="L135" s="408"/>
      <c r="N135" s="409"/>
    </row>
    <row r="136" spans="1:14" ht="12">
      <c r="A136" s="463">
        <v>8.19</v>
      </c>
      <c r="B136" s="464" t="s">
        <v>396</v>
      </c>
      <c r="C136" s="465" t="s">
        <v>482</v>
      </c>
      <c r="D136" s="466">
        <v>7.9</v>
      </c>
      <c r="F136" s="467">
        <v>214262.5</v>
      </c>
      <c r="G136" s="467">
        <v>7.9</v>
      </c>
      <c r="H136" s="468">
        <f t="shared" si="12"/>
        <v>1692673.75</v>
      </c>
      <c r="I136" s="382">
        <v>2334825.935</v>
      </c>
      <c r="K136" s="408"/>
      <c r="L136" s="408"/>
      <c r="N136" s="409"/>
    </row>
    <row r="137" spans="1:14" ht="12">
      <c r="A137" s="444">
        <v>8.2</v>
      </c>
      <c r="B137" s="403" t="s">
        <v>397</v>
      </c>
      <c r="C137" s="404" t="s">
        <v>482</v>
      </c>
      <c r="D137" s="446">
        <v>45.11</v>
      </c>
      <c r="E137" s="416"/>
      <c r="F137" s="406">
        <v>51758.5</v>
      </c>
      <c r="G137" s="406">
        <v>45.11</v>
      </c>
      <c r="H137" s="407">
        <f t="shared" si="12"/>
        <v>2334825.935</v>
      </c>
      <c r="K137" s="408"/>
      <c r="L137" s="408"/>
      <c r="N137" s="409"/>
    </row>
    <row r="138" spans="1:14" ht="12">
      <c r="A138" s="437"/>
      <c r="B138" s="438"/>
      <c r="C138" s="439"/>
      <c r="D138" s="439"/>
      <c r="F138" s="425" t="s">
        <v>13</v>
      </c>
      <c r="H138" s="469">
        <f>SUM(H125:H137)</f>
        <v>12385638.435</v>
      </c>
      <c r="I138" s="470" t="e">
        <f>I135+#REF!+I119+I112+I104+I93</f>
        <v>#REF!</v>
      </c>
      <c r="K138" s="408"/>
      <c r="L138" s="408"/>
      <c r="N138" s="409"/>
    </row>
    <row r="139" spans="1:14" ht="12">
      <c r="A139" s="437"/>
      <c r="B139" s="438"/>
      <c r="C139" s="439"/>
      <c r="D139" s="888" t="s">
        <v>403</v>
      </c>
      <c r="E139" s="888"/>
      <c r="F139" s="888"/>
      <c r="G139" s="888"/>
      <c r="H139" s="417">
        <f>H138+H123+H118+H111+H105+H96+H85</f>
        <v>99681805.50116667</v>
      </c>
      <c r="K139" s="408"/>
      <c r="L139" s="408"/>
      <c r="N139" s="409"/>
    </row>
    <row r="140" spans="1:14" ht="12">
      <c r="A140" s="437"/>
      <c r="B140" s="438"/>
      <c r="C140" s="439"/>
      <c r="D140" s="471"/>
      <c r="E140" s="471"/>
      <c r="F140" s="471"/>
      <c r="G140" s="471"/>
      <c r="H140" s="441"/>
      <c r="K140" s="408"/>
      <c r="L140" s="408"/>
      <c r="N140" s="409"/>
    </row>
    <row r="141" spans="1:14" ht="12">
      <c r="A141" s="418">
        <v>9</v>
      </c>
      <c r="B141" s="472" t="s">
        <v>462</v>
      </c>
      <c r="C141" s="473"/>
      <c r="D141" s="474"/>
      <c r="E141" s="475"/>
      <c r="F141" s="475"/>
      <c r="G141" s="476"/>
      <c r="H141" s="417"/>
      <c r="K141" s="408"/>
      <c r="L141" s="408"/>
      <c r="N141" s="409"/>
    </row>
    <row r="142" spans="1:14" ht="12">
      <c r="A142" s="490"/>
      <c r="B142" s="345"/>
      <c r="C142" s="486"/>
      <c r="D142" s="486"/>
      <c r="E142" s="491"/>
      <c r="F142" s="491"/>
      <c r="G142" s="471"/>
      <c r="H142" s="441"/>
      <c r="K142" s="408"/>
      <c r="L142" s="408"/>
      <c r="N142" s="409"/>
    </row>
    <row r="143" spans="1:14" ht="12">
      <c r="A143" s="402"/>
      <c r="B143" s="370" t="s">
        <v>477</v>
      </c>
      <c r="C143" s="474"/>
      <c r="D143" s="473"/>
      <c r="E143" s="492"/>
      <c r="F143" s="492"/>
      <c r="G143" s="476"/>
      <c r="H143" s="417"/>
      <c r="K143" s="408"/>
      <c r="L143" s="408"/>
      <c r="N143" s="409"/>
    </row>
    <row r="144" spans="1:14" ht="12">
      <c r="A144" s="402" t="e">
        <f>#REF!+0.01</f>
        <v>#REF!</v>
      </c>
      <c r="B144" s="373" t="s">
        <v>478</v>
      </c>
      <c r="C144" s="474" t="s">
        <v>129</v>
      </c>
      <c r="D144" s="474">
        <v>14</v>
      </c>
      <c r="E144" s="475" t="e">
        <f>#REF!</f>
        <v>#REF!</v>
      </c>
      <c r="F144" s="475">
        <v>214230</v>
      </c>
      <c r="G144" s="476"/>
      <c r="H144" s="407">
        <f>D144*F144</f>
        <v>2999220</v>
      </c>
      <c r="K144" s="408"/>
      <c r="L144" s="408"/>
      <c r="N144" s="409"/>
    </row>
    <row r="145" spans="1:14" ht="12">
      <c r="A145" s="402" t="e">
        <f>A144+0.01</f>
        <v>#REF!</v>
      </c>
      <c r="B145" s="374" t="s">
        <v>465</v>
      </c>
      <c r="C145" s="474" t="s">
        <v>129</v>
      </c>
      <c r="D145" s="474">
        <v>5</v>
      </c>
      <c r="E145" s="483" t="e">
        <f>#REF!</f>
        <v>#REF!</v>
      </c>
      <c r="F145" s="475">
        <v>56230</v>
      </c>
      <c r="G145" s="476"/>
      <c r="H145" s="407">
        <f aca="true" t="shared" si="14" ref="H145:H151">D145*F145</f>
        <v>281150</v>
      </c>
      <c r="K145" s="408"/>
      <c r="L145" s="408"/>
      <c r="N145" s="409"/>
    </row>
    <row r="146" spans="1:14" ht="12">
      <c r="A146" s="402" t="e">
        <f aca="true" t="shared" si="15" ref="A146:A151">A145+0.01</f>
        <v>#REF!</v>
      </c>
      <c r="B146" s="375" t="s">
        <v>466</v>
      </c>
      <c r="C146" s="474" t="s">
        <v>129</v>
      </c>
      <c r="D146" s="474">
        <v>12</v>
      </c>
      <c r="E146" s="483" t="e">
        <f>#REF!</f>
        <v>#REF!</v>
      </c>
      <c r="F146" s="475">
        <v>161994</v>
      </c>
      <c r="G146" s="476"/>
      <c r="H146" s="407">
        <f t="shared" si="14"/>
        <v>1943928</v>
      </c>
      <c r="K146" s="408"/>
      <c r="L146" s="408"/>
      <c r="N146" s="409"/>
    </row>
    <row r="147" spans="1:14" ht="12">
      <c r="A147" s="402" t="e">
        <f t="shared" si="15"/>
        <v>#REF!</v>
      </c>
      <c r="B147" s="374" t="s">
        <v>479</v>
      </c>
      <c r="C147" s="474" t="s">
        <v>129</v>
      </c>
      <c r="D147" s="474">
        <v>8</v>
      </c>
      <c r="E147" s="483">
        <v>94320</v>
      </c>
      <c r="F147" s="475">
        <v>60000</v>
      </c>
      <c r="G147" s="476"/>
      <c r="H147" s="407">
        <f t="shared" si="14"/>
        <v>480000</v>
      </c>
      <c r="K147" s="408"/>
      <c r="L147" s="408"/>
      <c r="N147" s="409"/>
    </row>
    <row r="148" spans="1:14" ht="12">
      <c r="A148" s="402" t="e">
        <f t="shared" si="15"/>
        <v>#REF!</v>
      </c>
      <c r="B148" s="364" t="s">
        <v>468</v>
      </c>
      <c r="C148" s="474" t="s">
        <v>129</v>
      </c>
      <c r="D148" s="474">
        <v>4</v>
      </c>
      <c r="E148" s="475">
        <v>34000</v>
      </c>
      <c r="F148" s="475">
        <v>20000</v>
      </c>
      <c r="G148" s="476"/>
      <c r="H148" s="407">
        <f t="shared" si="14"/>
        <v>80000</v>
      </c>
      <c r="K148" s="408"/>
      <c r="L148" s="408"/>
      <c r="N148" s="409"/>
    </row>
    <row r="149" spans="1:14" ht="12">
      <c r="A149" s="402" t="e">
        <f t="shared" si="15"/>
        <v>#REF!</v>
      </c>
      <c r="B149" s="364" t="s">
        <v>469</v>
      </c>
      <c r="C149" s="474" t="s">
        <v>129</v>
      </c>
      <c r="D149" s="474">
        <v>4</v>
      </c>
      <c r="E149" s="475">
        <v>68000</v>
      </c>
      <c r="F149" s="475">
        <v>40000</v>
      </c>
      <c r="G149" s="476"/>
      <c r="H149" s="407">
        <f t="shared" si="14"/>
        <v>160000</v>
      </c>
      <c r="K149" s="408"/>
      <c r="L149" s="408"/>
      <c r="N149" s="409"/>
    </row>
    <row r="150" spans="1:14" ht="12">
      <c r="A150" s="402" t="e">
        <f t="shared" si="15"/>
        <v>#REF!</v>
      </c>
      <c r="B150" s="364" t="s">
        <v>480</v>
      </c>
      <c r="C150" s="474" t="s">
        <v>129</v>
      </c>
      <c r="D150" s="474">
        <v>2</v>
      </c>
      <c r="E150" s="475">
        <v>726600</v>
      </c>
      <c r="F150" s="475">
        <v>726600</v>
      </c>
      <c r="G150" s="476"/>
      <c r="H150" s="407">
        <f t="shared" si="14"/>
        <v>1453200</v>
      </c>
      <c r="K150" s="408"/>
      <c r="L150" s="408"/>
      <c r="N150" s="409"/>
    </row>
    <row r="151" spans="1:14" ht="12">
      <c r="A151" s="402" t="e">
        <f t="shared" si="15"/>
        <v>#REF!</v>
      </c>
      <c r="B151" s="364" t="s">
        <v>470</v>
      </c>
      <c r="C151" s="474" t="s">
        <v>129</v>
      </c>
      <c r="D151" s="474">
        <v>2</v>
      </c>
      <c r="E151" s="475">
        <f>F128</f>
        <v>69318.875</v>
      </c>
      <c r="F151" s="475">
        <v>408740</v>
      </c>
      <c r="G151" s="476"/>
      <c r="H151" s="407">
        <f t="shared" si="14"/>
        <v>817480</v>
      </c>
      <c r="K151" s="408"/>
      <c r="L151" s="408"/>
      <c r="N151" s="409"/>
    </row>
    <row r="152" spans="1:14" ht="12">
      <c r="A152" s="402"/>
      <c r="B152" s="485"/>
      <c r="C152" s="473"/>
      <c r="D152" s="474"/>
      <c r="E152" s="475"/>
      <c r="F152" s="475"/>
      <c r="G152" s="476"/>
      <c r="H152" s="417"/>
      <c r="K152" s="408"/>
      <c r="L152" s="408"/>
      <c r="N152" s="409"/>
    </row>
    <row r="153" spans="1:14" ht="12">
      <c r="A153" s="402"/>
      <c r="B153" s="493" t="s">
        <v>459</v>
      </c>
      <c r="C153" s="488"/>
      <c r="D153" s="488"/>
      <c r="E153" s="475"/>
      <c r="F153" s="489"/>
      <c r="G153" s="476"/>
      <c r="H153" s="417">
        <f>SUM(H144:H152)</f>
        <v>8214978</v>
      </c>
      <c r="K153" s="408"/>
      <c r="L153" s="408"/>
      <c r="N153" s="409"/>
    </row>
    <row r="154" spans="1:14" ht="12">
      <c r="A154" s="402"/>
      <c r="B154" s="493" t="s">
        <v>461</v>
      </c>
      <c r="C154" s="488"/>
      <c r="D154" s="488"/>
      <c r="E154" s="475"/>
      <c r="F154" s="489"/>
      <c r="G154" s="476"/>
      <c r="H154" s="417">
        <f>H153</f>
        <v>8214978</v>
      </c>
      <c r="K154" s="408"/>
      <c r="L154" s="408"/>
      <c r="N154" s="409"/>
    </row>
    <row r="155" spans="1:14" ht="12">
      <c r="A155" s="437"/>
      <c r="B155" s="438"/>
      <c r="C155" s="439"/>
      <c r="D155" s="439"/>
      <c r="F155" s="440"/>
      <c r="H155" s="494"/>
      <c r="K155" s="408"/>
      <c r="L155" s="408"/>
      <c r="N155" s="409"/>
    </row>
    <row r="156" spans="1:5" ht="12">
      <c r="A156" s="386"/>
      <c r="B156" s="386"/>
      <c r="C156" s="386"/>
      <c r="D156" s="439"/>
      <c r="E156" s="390"/>
    </row>
    <row r="157" spans="1:6" ht="12">
      <c r="A157" s="495" t="s">
        <v>265</v>
      </c>
      <c r="B157" s="496"/>
      <c r="C157" s="497"/>
      <c r="D157" s="498"/>
      <c r="F157" s="499">
        <f>H139+H154</f>
        <v>107896783.50116667</v>
      </c>
    </row>
    <row r="158" spans="1:6" ht="12">
      <c r="A158" s="495" t="s">
        <v>351</v>
      </c>
      <c r="B158" s="500"/>
      <c r="C158" s="501"/>
      <c r="D158" s="498"/>
      <c r="F158" s="499">
        <f>0.25*F157</f>
        <v>26974195.875291668</v>
      </c>
    </row>
    <row r="159" spans="1:6" ht="12">
      <c r="A159" s="495" t="s">
        <v>267</v>
      </c>
      <c r="B159" s="500"/>
      <c r="C159" s="501"/>
      <c r="D159" s="498"/>
      <c r="F159" s="499">
        <f>SUM(F157:F158)</f>
        <v>134870979.37645835</v>
      </c>
    </row>
    <row r="160" spans="1:12" ht="12">
      <c r="A160" s="495" t="s">
        <v>268</v>
      </c>
      <c r="B160" s="500"/>
      <c r="C160" s="501"/>
      <c r="D160" s="498"/>
      <c r="F160" s="499">
        <f>0.05*0.16*F157</f>
        <v>863174.2680093334</v>
      </c>
      <c r="K160" s="303"/>
      <c r="L160" s="502"/>
    </row>
    <row r="161" spans="1:6" ht="12">
      <c r="A161" s="495" t="s">
        <v>269</v>
      </c>
      <c r="B161" s="500"/>
      <c r="C161" s="501"/>
      <c r="D161" s="498"/>
      <c r="F161" s="499">
        <f>F160+F159</f>
        <v>135734153.64446768</v>
      </c>
    </row>
    <row r="162" ht="12">
      <c r="F162" s="433"/>
    </row>
    <row r="166" spans="1:11" ht="12">
      <c r="A166" s="504" t="s">
        <v>484</v>
      </c>
      <c r="B166" s="505"/>
      <c r="C166" s="506"/>
      <c r="D166" s="507" t="s">
        <v>488</v>
      </c>
      <c r="E166" s="504"/>
      <c r="F166" s="508"/>
      <c r="G166" s="509"/>
      <c r="H166" s="509"/>
      <c r="I166" s="510"/>
      <c r="J166" s="510"/>
      <c r="K166" s="511"/>
    </row>
    <row r="167" spans="1:11" ht="12">
      <c r="A167" s="504" t="s">
        <v>485</v>
      </c>
      <c r="B167" s="507"/>
      <c r="C167" s="504" t="s">
        <v>487</v>
      </c>
      <c r="D167" s="504"/>
      <c r="E167" s="504"/>
      <c r="F167" s="508"/>
      <c r="G167" s="509"/>
      <c r="H167" s="509"/>
      <c r="I167" s="510"/>
      <c r="J167" s="510"/>
      <c r="K167" s="511"/>
    </row>
    <row r="168" spans="1:11" ht="12">
      <c r="A168" s="504" t="s">
        <v>486</v>
      </c>
      <c r="B168" s="507"/>
      <c r="C168" s="504" t="s">
        <v>489</v>
      </c>
      <c r="D168" s="504"/>
      <c r="E168" s="504"/>
      <c r="F168" s="508"/>
      <c r="G168" s="509"/>
      <c r="H168" s="509"/>
      <c r="I168" s="510"/>
      <c r="J168" s="510"/>
      <c r="K168" s="511"/>
    </row>
    <row r="169" spans="1:11" ht="12">
      <c r="A169" s="512"/>
      <c r="B169" s="505"/>
      <c r="C169" s="507"/>
      <c r="D169" s="507"/>
      <c r="E169" s="513"/>
      <c r="F169" s="508"/>
      <c r="G169" s="509"/>
      <c r="H169" s="509"/>
      <c r="I169" s="510"/>
      <c r="J169" s="510"/>
      <c r="K169" s="511"/>
    </row>
  </sheetData>
  <sheetProtection/>
  <mergeCells count="19">
    <mergeCell ref="B34:H34"/>
    <mergeCell ref="B48:H48"/>
    <mergeCell ref="B56:H56"/>
    <mergeCell ref="B9:H9"/>
    <mergeCell ref="A1:I1"/>
    <mergeCell ref="A2:I2"/>
    <mergeCell ref="A3:I3"/>
    <mergeCell ref="A4:I4"/>
    <mergeCell ref="C6:E6"/>
    <mergeCell ref="B119:G119"/>
    <mergeCell ref="B124:G124"/>
    <mergeCell ref="D139:G139"/>
    <mergeCell ref="C74:F74"/>
    <mergeCell ref="B79:G79"/>
    <mergeCell ref="B86:G86"/>
    <mergeCell ref="B97:G97"/>
    <mergeCell ref="B106:G106"/>
  </mergeCells>
  <printOptions/>
  <pageMargins left="0.41" right="0.53" top="0.75" bottom="0.75" header="0.3" footer="0.3"/>
  <pageSetup horizontalDpi="600" verticalDpi="600" orientation="portrait" scale="80" r:id="rId1"/>
  <rowBreaks count="5" manualBreakCount="5">
    <brk id="30" max="255" man="1"/>
    <brk id="47" max="255" man="1"/>
    <brk id="74" max="255" man="1"/>
    <brk id="105" max="255" man="1"/>
    <brk id="139" max="255" man="1"/>
  </rowBreaks>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CY86"/>
  <sheetViews>
    <sheetView view="pageBreakPreview" zoomScaleSheetLayoutView="100" zoomScalePageLayoutView="0" workbookViewId="0" topLeftCell="A52">
      <selection activeCell="F38" sqref="F38"/>
    </sheetView>
  </sheetViews>
  <sheetFormatPr defaultColWidth="11.421875" defaultRowHeight="15"/>
  <cols>
    <col min="1" max="1" width="5.8515625" style="430" customWidth="1"/>
    <col min="2" max="2" width="54.28125" style="431" customWidth="1"/>
    <col min="3" max="3" width="6.57421875" style="432" customWidth="1"/>
    <col min="4" max="4" width="9.57421875" style="432" customWidth="1"/>
    <col min="5" max="5" width="0.13671875" style="414" hidden="1" customWidth="1"/>
    <col min="6" max="6" width="17.4218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898" t="s">
        <v>218</v>
      </c>
      <c r="B1" s="898"/>
      <c r="C1" s="898"/>
      <c r="D1" s="898"/>
      <c r="E1" s="898"/>
      <c r="F1" s="898"/>
      <c r="G1" s="898"/>
      <c r="H1" s="898"/>
      <c r="I1" s="898"/>
      <c r="K1" s="383"/>
    </row>
    <row r="2" spans="1:11" ht="13.5">
      <c r="A2" s="898" t="s">
        <v>219</v>
      </c>
      <c r="B2" s="898"/>
      <c r="C2" s="898"/>
      <c r="D2" s="898"/>
      <c r="E2" s="898"/>
      <c r="F2" s="898"/>
      <c r="G2" s="898"/>
      <c r="H2" s="898"/>
      <c r="I2" s="898"/>
      <c r="K2" s="383"/>
    </row>
    <row r="3" spans="1:11" ht="13.5">
      <c r="A3" s="898" t="s">
        <v>220</v>
      </c>
      <c r="B3" s="898"/>
      <c r="C3" s="898"/>
      <c r="D3" s="898"/>
      <c r="E3" s="898"/>
      <c r="F3" s="898"/>
      <c r="G3" s="898"/>
      <c r="H3" s="898"/>
      <c r="I3" s="898"/>
      <c r="K3" s="383"/>
    </row>
    <row r="4" spans="1:11" ht="13.5">
      <c r="A4" s="899"/>
      <c r="B4" s="900"/>
      <c r="C4" s="900"/>
      <c r="D4" s="900"/>
      <c r="E4" s="900"/>
      <c r="F4" s="900"/>
      <c r="G4" s="900"/>
      <c r="H4" s="900"/>
      <c r="I4" s="901"/>
      <c r="K4" s="383"/>
    </row>
    <row r="6" spans="1:103" ht="12">
      <c r="A6" s="387"/>
      <c r="B6" s="388"/>
      <c r="C6" s="902" t="s">
        <v>284</v>
      </c>
      <c r="D6" s="902"/>
      <c r="E6" s="902"/>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03" t="s">
        <v>362</v>
      </c>
      <c r="B8" s="903"/>
      <c r="C8" s="903"/>
      <c r="D8" s="903"/>
      <c r="E8" s="903"/>
      <c r="F8" s="903"/>
      <c r="G8" s="903"/>
      <c r="H8" s="903"/>
      <c r="I8" s="392"/>
      <c r="J8" s="392"/>
    </row>
    <row r="9" spans="1:10" ht="15" customHeight="1">
      <c r="A9" s="903"/>
      <c r="B9" s="903"/>
      <c r="C9" s="903"/>
      <c r="D9" s="903"/>
      <c r="E9" s="903"/>
      <c r="F9" s="903"/>
      <c r="G9" s="903"/>
      <c r="H9" s="903"/>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895" t="s">
        <v>20</v>
      </c>
      <c r="C11" s="896"/>
      <c r="D11" s="896"/>
      <c r="E11" s="896"/>
      <c r="F11" s="896"/>
      <c r="G11" s="896"/>
      <c r="H11" s="897"/>
      <c r="I11" s="401" t="s">
        <v>159</v>
      </c>
      <c r="J11" s="401" t="s">
        <v>148</v>
      </c>
    </row>
    <row r="12" spans="1:14" ht="25.5" customHeight="1">
      <c r="A12" s="402">
        <f>A11+0.01</f>
        <v>1.01</v>
      </c>
      <c r="B12" s="394" t="s">
        <v>415</v>
      </c>
      <c r="C12" s="404" t="s">
        <v>482</v>
      </c>
      <c r="D12" s="405">
        <v>160</v>
      </c>
      <c r="E12" s="406">
        <f>'A.P.U.'!I441</f>
        <v>1360</v>
      </c>
      <c r="F12" s="406">
        <v>1360</v>
      </c>
      <c r="G12" s="406">
        <f>F12*D12</f>
        <v>217600</v>
      </c>
      <c r="H12" s="407">
        <f>F12*D12</f>
        <v>217600</v>
      </c>
      <c r="I12" s="410">
        <v>1600</v>
      </c>
      <c r="J12" s="401">
        <f aca="true" t="shared" si="0" ref="J12:J19">I12*$J$10</f>
        <v>1440</v>
      </c>
      <c r="K12" s="408"/>
      <c r="L12" s="408"/>
      <c r="N12" s="409"/>
    </row>
    <row r="13" spans="1:14" ht="12">
      <c r="A13" s="402">
        <f>A12+0.01</f>
        <v>1.02</v>
      </c>
      <c r="B13" s="411" t="s">
        <v>277</v>
      </c>
      <c r="C13" s="404" t="s">
        <v>483</v>
      </c>
      <c r="D13" s="405">
        <v>22.08</v>
      </c>
      <c r="E13" s="406">
        <f>'A.P.U.'!I829</f>
        <v>21881.25</v>
      </c>
      <c r="F13" s="406">
        <v>21882</v>
      </c>
      <c r="G13" s="406">
        <f>F13*D13</f>
        <v>483154.55999999994</v>
      </c>
      <c r="H13" s="407">
        <f>F13*D13</f>
        <v>483154.55999999994</v>
      </c>
      <c r="I13" s="410">
        <v>9000</v>
      </c>
      <c r="J13" s="401">
        <f t="shared" si="0"/>
        <v>8100</v>
      </c>
      <c r="K13" s="408"/>
      <c r="L13" s="408"/>
      <c r="N13" s="409"/>
    </row>
    <row r="14" spans="1:14" ht="12">
      <c r="A14" s="402">
        <f>A13+0.01</f>
        <v>1.03</v>
      </c>
      <c r="B14" s="411" t="s">
        <v>416</v>
      </c>
      <c r="C14" s="404" t="s">
        <v>482</v>
      </c>
      <c r="D14" s="405">
        <v>0</v>
      </c>
      <c r="E14" s="406">
        <f>'A.P.U.'!I877</f>
        <v>3543.75</v>
      </c>
      <c r="F14" s="406">
        <v>3012</v>
      </c>
      <c r="G14" s="406">
        <f>F14*D14</f>
        <v>0</v>
      </c>
      <c r="H14" s="407">
        <f>F14*D14</f>
        <v>0</v>
      </c>
      <c r="I14" s="410">
        <v>3000</v>
      </c>
      <c r="J14" s="401">
        <f t="shared" si="0"/>
        <v>2700</v>
      </c>
      <c r="K14" s="408"/>
      <c r="L14" s="408"/>
      <c r="N14" s="409"/>
    </row>
    <row r="15" spans="1:14" ht="12">
      <c r="A15" s="402"/>
      <c r="B15" s="411"/>
      <c r="C15" s="413"/>
      <c r="D15" s="413"/>
      <c r="F15" s="415" t="s">
        <v>13</v>
      </c>
      <c r="G15" s="416"/>
      <c r="H15" s="417">
        <f>SUM(H12:H14)</f>
        <v>700754.5599999999</v>
      </c>
      <c r="I15" s="410">
        <v>9000</v>
      </c>
      <c r="J15" s="401">
        <f t="shared" si="0"/>
        <v>8100</v>
      </c>
      <c r="K15" s="408"/>
      <c r="L15" s="408"/>
      <c r="N15" s="409"/>
    </row>
    <row r="16" spans="1:14" ht="12">
      <c r="A16" s="418">
        <v>2</v>
      </c>
      <c r="B16" s="419" t="s">
        <v>446</v>
      </c>
      <c r="C16" s="413"/>
      <c r="D16" s="413"/>
      <c r="E16" s="416"/>
      <c r="F16" s="420"/>
      <c r="G16" s="416"/>
      <c r="H16" s="421"/>
      <c r="I16" s="410">
        <v>5650</v>
      </c>
      <c r="J16" s="401">
        <f t="shared" si="0"/>
        <v>5085</v>
      </c>
      <c r="K16" s="408"/>
      <c r="L16" s="408"/>
      <c r="N16" s="409"/>
    </row>
    <row r="17" spans="1:14" ht="60">
      <c r="A17" s="402">
        <f>A16+0.01</f>
        <v>2.01</v>
      </c>
      <c r="B17" s="394" t="s">
        <v>427</v>
      </c>
      <c r="C17" s="422" t="s">
        <v>146</v>
      </c>
      <c r="D17" s="423">
        <v>150</v>
      </c>
      <c r="E17" s="406">
        <f>'A.P.U.'!AC296</f>
        <v>92547</v>
      </c>
      <c r="F17" s="406">
        <f>'A.P.U.'!AC296</f>
        <v>92547</v>
      </c>
      <c r="G17" s="406">
        <f>F17*D17</f>
        <v>13882050</v>
      </c>
      <c r="H17" s="407">
        <f>F17*D17</f>
        <v>13882050</v>
      </c>
      <c r="I17" s="410">
        <v>9550</v>
      </c>
      <c r="J17" s="401">
        <f t="shared" si="0"/>
        <v>8595</v>
      </c>
      <c r="K17" s="408"/>
      <c r="L17" s="408"/>
      <c r="N17" s="409"/>
    </row>
    <row r="18" spans="1:14" ht="60">
      <c r="A18" s="402">
        <f>A17+0.01</f>
        <v>2.0199999999999996</v>
      </c>
      <c r="B18" s="424" t="s">
        <v>430</v>
      </c>
      <c r="C18" s="404" t="s">
        <v>482</v>
      </c>
      <c r="D18" s="405">
        <v>157</v>
      </c>
      <c r="E18" s="406">
        <f>'A.P.U.'!AW196</f>
        <v>48300</v>
      </c>
      <c r="F18" s="406">
        <f>'A.P.U.'!AW196</f>
        <v>48300</v>
      </c>
      <c r="G18" s="406">
        <f>F18*D18</f>
        <v>7583100</v>
      </c>
      <c r="H18" s="407">
        <f>F18*D18</f>
        <v>7583100</v>
      </c>
      <c r="I18" s="410">
        <v>5600</v>
      </c>
      <c r="J18" s="401">
        <f t="shared" si="0"/>
        <v>5040</v>
      </c>
      <c r="K18" s="408"/>
      <c r="L18" s="408"/>
      <c r="N18" s="409"/>
    </row>
    <row r="19" spans="1:14" ht="12">
      <c r="A19" s="418"/>
      <c r="B19" s="419"/>
      <c r="C19" s="413"/>
      <c r="D19" s="413"/>
      <c r="E19" s="416"/>
      <c r="F19" s="425" t="s">
        <v>13</v>
      </c>
      <c r="G19" s="416"/>
      <c r="H19" s="417">
        <f>SUM(H17:H18)</f>
        <v>21465150</v>
      </c>
      <c r="I19" s="410">
        <v>30000</v>
      </c>
      <c r="J19" s="401">
        <f t="shared" si="0"/>
        <v>27000</v>
      </c>
      <c r="K19" s="408"/>
      <c r="L19" s="408"/>
      <c r="N19" s="409"/>
    </row>
    <row r="20" spans="1:14" ht="12">
      <c r="A20" s="418">
        <v>3</v>
      </c>
      <c r="B20" s="419" t="s">
        <v>382</v>
      </c>
      <c r="C20" s="413"/>
      <c r="D20" s="413"/>
      <c r="E20" s="416"/>
      <c r="F20" s="420"/>
      <c r="G20" s="416"/>
      <c r="H20" s="421"/>
      <c r="I20" s="410"/>
      <c r="J20" s="401"/>
      <c r="K20" s="408"/>
      <c r="L20" s="408"/>
      <c r="N20" s="409"/>
    </row>
    <row r="21" spans="1:14" ht="48.75" customHeight="1">
      <c r="A21" s="402">
        <v>3.01</v>
      </c>
      <c r="B21" s="426" t="str">
        <f>UPPER("Sumistro e instalación de sanitario completo Ref. STILO 30535 Color: BONE, incluye  acople de manguera y accesorios")</f>
        <v>SUMISTRO E INSTALACIÓN DE SANITARIO COMPLETO REF. STILO 30535 COLOR: BONE, INCLUYE  ACOPLE DE MANGUERA Y ACCESORIOS</v>
      </c>
      <c r="C21" s="404" t="s">
        <v>2</v>
      </c>
      <c r="D21" s="423">
        <v>2</v>
      </c>
      <c r="E21" s="406">
        <f>'A.P.U.'!AW296</f>
        <v>278754</v>
      </c>
      <c r="F21" s="406">
        <v>432618</v>
      </c>
      <c r="G21" s="406">
        <f>F21*D21</f>
        <v>865236</v>
      </c>
      <c r="H21" s="407">
        <f>D21*F21</f>
        <v>865236</v>
      </c>
      <c r="I21" s="410"/>
      <c r="J21" s="401"/>
      <c r="K21" s="408"/>
      <c r="L21" s="408"/>
      <c r="N21" s="409"/>
    </row>
    <row r="22" spans="1:14" ht="74.25" customHeight="1">
      <c r="A22" s="402">
        <v>3.02</v>
      </c>
      <c r="B22" s="274" t="s">
        <v>497</v>
      </c>
      <c r="C22" s="538" t="s">
        <v>129</v>
      </c>
      <c r="D22" s="539">
        <v>2</v>
      </c>
      <c r="E22" s="275">
        <v>237886</v>
      </c>
      <c r="F22" s="406">
        <v>237886</v>
      </c>
      <c r="G22" s="406"/>
      <c r="H22" s="407">
        <f>D22*F22</f>
        <v>475772</v>
      </c>
      <c r="I22" s="410">
        <v>8500</v>
      </c>
      <c r="J22" s="401">
        <f>I22*$J$10</f>
        <v>7650</v>
      </c>
      <c r="K22" s="408"/>
      <c r="L22" s="408"/>
      <c r="N22" s="409"/>
    </row>
    <row r="23" spans="1:14" ht="66.75" customHeight="1">
      <c r="A23" s="402"/>
      <c r="B23" s="274"/>
      <c r="C23" s="538"/>
      <c r="D23" s="539"/>
      <c r="E23" s="275"/>
      <c r="F23" s="415" t="s">
        <v>13</v>
      </c>
      <c r="G23" s="406"/>
      <c r="H23" s="417">
        <f>SUM(H21:H22)</f>
        <v>1341008</v>
      </c>
      <c r="I23" s="401">
        <v>20000</v>
      </c>
      <c r="J23" s="401">
        <f>I23*$J$10</f>
        <v>18000</v>
      </c>
      <c r="K23" s="408"/>
      <c r="L23" s="408"/>
      <c r="N23" s="409"/>
    </row>
    <row r="24" spans="1:14" ht="12">
      <c r="A24" s="400">
        <v>4</v>
      </c>
      <c r="B24" s="904" t="s">
        <v>224</v>
      </c>
      <c r="C24" s="904"/>
      <c r="D24" s="904"/>
      <c r="E24" s="904"/>
      <c r="F24" s="904"/>
      <c r="G24" s="904"/>
      <c r="H24" s="904"/>
      <c r="I24" s="410"/>
      <c r="J24" s="401"/>
      <c r="K24" s="408"/>
      <c r="L24" s="408"/>
      <c r="N24" s="409"/>
    </row>
    <row r="25" spans="1:103" ht="44.25" customHeight="1">
      <c r="A25" s="541">
        <f>A24+0.01</f>
        <v>4.01</v>
      </c>
      <c r="B25" s="542" t="str">
        <f>UPPER("Viga de cimentacion en concreto  de 20X 20 incluye formaleta, concreto de 3000psi ")</f>
        <v>VIGA DE CIMENTACION EN CONCRETO  DE 20X 20 INCLUYE FORMALETA, CONCRETO DE 3000PSI </v>
      </c>
      <c r="C25" s="422" t="s">
        <v>3</v>
      </c>
      <c r="D25" s="547">
        <v>48</v>
      </c>
      <c r="E25" s="545">
        <f>'A.P.U.'!S147</f>
        <v>61000</v>
      </c>
      <c r="F25" s="545">
        <v>39800</v>
      </c>
      <c r="G25" s="545">
        <f>F25*D25</f>
        <v>1910400</v>
      </c>
      <c r="H25" s="546">
        <f>D25*F25</f>
        <v>1910400</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34.5" customHeight="1">
      <c r="A26" s="541">
        <f>A25+0.01</f>
        <v>4.02</v>
      </c>
      <c r="B26" s="542" t="str">
        <f>UPPER("Viga de amarre en concreto  de 20*12 incluye formaleta, concreto de 3000psi")</f>
        <v>VIGA DE AMARRE EN CONCRETO  DE 20*12 INCLUYE FORMALETA, CONCRETO DE 3000PSI</v>
      </c>
      <c r="C26" s="422" t="s">
        <v>3</v>
      </c>
      <c r="D26" s="547">
        <v>48</v>
      </c>
      <c r="E26" s="545">
        <f>'A.P.U.'!S196</f>
        <v>104000</v>
      </c>
      <c r="F26" s="545">
        <v>48000</v>
      </c>
      <c r="G26" s="545">
        <f>F26*D26</f>
        <v>2304000</v>
      </c>
      <c r="H26" s="546">
        <f>D26*F26</f>
        <v>2304000</v>
      </c>
      <c r="I26" s="410"/>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48" customHeight="1">
      <c r="A27" s="541">
        <f>A26+0.01</f>
        <v>4.029999999999999</v>
      </c>
      <c r="B27" s="394" t="s">
        <v>353</v>
      </c>
      <c r="C27" s="404" t="s">
        <v>3</v>
      </c>
      <c r="D27" s="423">
        <v>45</v>
      </c>
      <c r="E27" s="406">
        <f>'A.P.U.'!S441</f>
        <v>57583.5</v>
      </c>
      <c r="F27" s="406">
        <v>43188</v>
      </c>
      <c r="G27" s="406">
        <f>F27*D27</f>
        <v>1943460</v>
      </c>
      <c r="H27" s="407">
        <f>D27*F27</f>
        <v>1943460</v>
      </c>
      <c r="I27" s="401">
        <v>15000</v>
      </c>
      <c r="J27" s="401">
        <f aca="true" t="shared" si="1" ref="J27:J48">I27*$J$10</f>
        <v>13500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A27+0.01</f>
        <v>4.039999999999999</v>
      </c>
      <c r="B28" s="535" t="s">
        <v>498</v>
      </c>
      <c r="C28" s="404" t="s">
        <v>338</v>
      </c>
      <c r="D28" s="423">
        <f>(48+48+45)*4+(48+48+45)*0.9*0.56/0.15</f>
        <v>1037.76</v>
      </c>
      <c r="E28" s="390"/>
      <c r="F28" s="406">
        <v>3500</v>
      </c>
      <c r="G28" s="406"/>
      <c r="H28" s="407">
        <f>D28*F28</f>
        <v>3632160</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26.25" customHeight="1">
      <c r="A29" s="402"/>
      <c r="B29" s="394"/>
      <c r="C29" s="404"/>
      <c r="D29" s="404"/>
      <c r="F29" s="420" t="s">
        <v>13</v>
      </c>
      <c r="G29" s="406"/>
      <c r="H29" s="417">
        <f>SUM(H25:H28)</f>
        <v>9790020</v>
      </c>
      <c r="I29" s="410">
        <v>28000</v>
      </c>
      <c r="J29" s="401">
        <f t="shared" si="1"/>
        <v>25200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 customHeight="1">
      <c r="A30" s="400">
        <v>5</v>
      </c>
      <c r="B30" s="904" t="s">
        <v>225</v>
      </c>
      <c r="C30" s="904"/>
      <c r="D30" s="904"/>
      <c r="E30" s="904"/>
      <c r="F30" s="904"/>
      <c r="G30" s="904"/>
      <c r="H30" s="904"/>
      <c r="I30" s="410">
        <v>10000</v>
      </c>
      <c r="J30" s="401">
        <f t="shared" si="1"/>
        <v>9000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3" customHeight="1">
      <c r="A31" s="402">
        <f>A30+0.01</f>
        <v>5.01</v>
      </c>
      <c r="B31" s="394" t="str">
        <f>UPPER("Muro en mamposteria tipo soga con ladrillo de  6x12x25 mortero de 1:4")</f>
        <v>MURO EN MAMPOSTERIA TIPO SOGA CON LADRILLO DE  6X12X25 MORTERO DE 1:4</v>
      </c>
      <c r="C31" s="404" t="s">
        <v>482</v>
      </c>
      <c r="D31" s="405">
        <v>130</v>
      </c>
      <c r="E31" s="406">
        <f>'A.P.U.'!AC50</f>
        <v>27135</v>
      </c>
      <c r="F31" s="406">
        <f>'A.P.U.'!AC50</f>
        <v>27135</v>
      </c>
      <c r="G31" s="406">
        <f>F31*D31</f>
        <v>3527550</v>
      </c>
      <c r="H31" s="407">
        <f>D31*F31</f>
        <v>3527550</v>
      </c>
      <c r="I31" s="410">
        <v>18000</v>
      </c>
      <c r="J31" s="401">
        <f t="shared" si="1"/>
        <v>16200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2.25" customHeight="1">
      <c r="A32" s="402">
        <f>A31+0.01</f>
        <v>5.02</v>
      </c>
      <c r="B32" s="394" t="str">
        <f>UPPER("Muro en mamposteria E=0.30M  mortero 1:4, ladrillo tolete comun de 7X14X28")</f>
        <v>MURO EN MAMPOSTERIA E=0.30M  MORTERO 1:4, LADRILLO TOLETE COMUN DE 7X14X28</v>
      </c>
      <c r="C32" s="404" t="s">
        <v>482</v>
      </c>
      <c r="D32" s="405">
        <v>43.56</v>
      </c>
      <c r="E32" s="406">
        <f>'A.P.U.'!AC98</f>
        <v>53692.5</v>
      </c>
      <c r="F32" s="406">
        <v>40270</v>
      </c>
      <c r="G32" s="406">
        <f>F32*D32</f>
        <v>1754161.2000000002</v>
      </c>
      <c r="H32" s="407">
        <f>D32*F32</f>
        <v>1754161.2000000002</v>
      </c>
      <c r="I32" s="410">
        <v>13800</v>
      </c>
      <c r="J32" s="401">
        <f t="shared" si="1"/>
        <v>12420</v>
      </c>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31.5" customHeight="1">
      <c r="A33" s="402">
        <f>A32+0.01</f>
        <v>5.029999999999999</v>
      </c>
      <c r="B33" s="394" t="str">
        <f>UPPER("Repello muros morteros 1:3")</f>
        <v>REPELLO MUROS MORTEROS 1:3</v>
      </c>
      <c r="C33" s="404" t="s">
        <v>482</v>
      </c>
      <c r="D33" s="405">
        <f>(D32+D31)*2*1.05</f>
        <v>364.476</v>
      </c>
      <c r="E33" s="406">
        <f>'A.P.U.'!AC147</f>
        <v>14821</v>
      </c>
      <c r="F33" s="406">
        <f>'A.P.U.'!AC147</f>
        <v>14821</v>
      </c>
      <c r="G33" s="406">
        <f>F33*D33</f>
        <v>5401898.796</v>
      </c>
      <c r="H33" s="407">
        <f>D33*F33</f>
        <v>5401898.796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f>A33+0.01</f>
        <v>5.039999999999999</v>
      </c>
      <c r="B34" s="394" t="str">
        <f>UPPER("Estuco plastico para muros con Estuco plastico de sika")</f>
        <v>ESTUCO PLASTICO PARA MUROS CON ESTUCO PLASTICO DE SIKA</v>
      </c>
      <c r="C34" s="404" t="s">
        <v>482</v>
      </c>
      <c r="D34" s="405">
        <f>(D32+D31)*2*1.05</f>
        <v>364.476</v>
      </c>
      <c r="E34" s="406">
        <f>'A.P.U.'!AC196</f>
        <v>4120</v>
      </c>
      <c r="F34" s="406">
        <f>'A.P.U.'!AC196</f>
        <v>4120</v>
      </c>
      <c r="G34" s="406">
        <f>F34*D34</f>
        <v>1501641.12</v>
      </c>
      <c r="H34" s="407">
        <f>D34*F34</f>
        <v>1501641.12</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2">
        <f>A34+0.01</f>
        <v>5.049999999999999</v>
      </c>
      <c r="B35" s="394" t="str">
        <f>UPPER("Pintura blanca tipo vinilo I a 3 manos. ")</f>
        <v>PINTURA BLANCA TIPO VINILO I A 3 MANOS. </v>
      </c>
      <c r="C35" s="404" t="s">
        <v>482</v>
      </c>
      <c r="D35" s="405">
        <f>(D32+D31)*2*1.05</f>
        <v>364.476</v>
      </c>
      <c r="E35" s="406">
        <f>'A.P.U.'!AC246</f>
        <v>4831</v>
      </c>
      <c r="F35" s="406">
        <f>'A.P.U.'!AC246</f>
        <v>4831</v>
      </c>
      <c r="G35" s="406">
        <f>F35*D35</f>
        <v>1760783.556</v>
      </c>
      <c r="H35" s="407">
        <f>D35*F35</f>
        <v>1760783.556</v>
      </c>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6" customHeight="1">
      <c r="A36" s="402"/>
      <c r="B36" s="394"/>
      <c r="C36" s="404"/>
      <c r="D36" s="404"/>
      <c r="F36" s="420" t="s">
        <v>13</v>
      </c>
      <c r="G36" s="406"/>
      <c r="H36" s="417">
        <f>SUM(H31:H35)</f>
        <v>13946034.672</v>
      </c>
      <c r="I36" s="401">
        <v>6000</v>
      </c>
      <c r="J36" s="401">
        <f t="shared" si="1"/>
        <v>5400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0">
        <v>6</v>
      </c>
      <c r="B37" s="904" t="s">
        <v>281</v>
      </c>
      <c r="C37" s="904"/>
      <c r="D37" s="904"/>
      <c r="E37" s="904"/>
      <c r="F37" s="904"/>
      <c r="G37" s="904"/>
      <c r="H37" s="904"/>
      <c r="I37" s="401">
        <v>3000</v>
      </c>
      <c r="J37" s="401">
        <f t="shared" si="1"/>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6.01</v>
      </c>
      <c r="B38" s="394" t="s">
        <v>428</v>
      </c>
      <c r="C38" s="404" t="s">
        <v>482</v>
      </c>
      <c r="D38" s="405">
        <v>157</v>
      </c>
      <c r="E38" s="406">
        <f>'A.P.U.'!AM50</f>
        <v>37000</v>
      </c>
      <c r="F38" s="406">
        <f>'A.P.U.'!AM50</f>
        <v>37000</v>
      </c>
      <c r="G38" s="406">
        <f>F38*D38</f>
        <v>5809000</v>
      </c>
      <c r="H38" s="407">
        <f>D38*F38</f>
        <v>5809000</v>
      </c>
      <c r="I38" s="401">
        <v>4000</v>
      </c>
      <c r="J38" s="401">
        <f t="shared" si="1"/>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6.02</v>
      </c>
      <c r="B39" s="394" t="str">
        <f>UPPER("Construccion de guardaescobas h=0,07m Y CON MORTERO DE 1:3 granito y recto")</f>
        <v>CONSTRUCCION DE GUARDAESCOBAS H=0,07M Y CON MORTERO DE 1:3 GRANITO Y RECTO</v>
      </c>
      <c r="C39" s="404" t="s">
        <v>3</v>
      </c>
      <c r="D39" s="405">
        <v>200</v>
      </c>
      <c r="E39" s="406">
        <f>'A.P.U.'!AM98</f>
        <v>14607</v>
      </c>
      <c r="F39" s="406">
        <f>'A.P.U.'!AM98</f>
        <v>14607</v>
      </c>
      <c r="G39" s="406">
        <f>F39*D39</f>
        <v>2921400</v>
      </c>
      <c r="H39" s="407">
        <f>D39*F39</f>
        <v>2921400</v>
      </c>
      <c r="I39" s="410">
        <v>2000</v>
      </c>
      <c r="J39" s="401">
        <f t="shared" si="1"/>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24">
      <c r="A40" s="402">
        <f>A39+0.01</f>
        <v>6.029999999999999</v>
      </c>
      <c r="B40" s="394" t="str">
        <f>UPPER("Piso en baldosa  ALFA  café trafico 5 (30 X 30 cm) con mortero de nivelacion incluye destronque pulido y brillado")</f>
        <v>PISO EN BALDOSA  ALFA  CAFÉ TRAFICO 5 (30 X 30 CM) CON MORTERO DE NIVELACION INCLUYE DESTRONQUE PULIDO Y BRILLADO</v>
      </c>
      <c r="C40" s="404" t="s">
        <v>482</v>
      </c>
      <c r="D40" s="405">
        <v>157</v>
      </c>
      <c r="E40" s="406">
        <f>'A.P.U.'!AM196</f>
        <v>64230</v>
      </c>
      <c r="F40" s="406">
        <f>'A.P.U.'!AM196</f>
        <v>64230</v>
      </c>
      <c r="G40" s="406">
        <f>F40*D40</f>
        <v>10084110</v>
      </c>
      <c r="H40" s="407">
        <f>D40*F40</f>
        <v>10084110</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52.5" customHeight="1">
      <c r="A41" s="402"/>
      <c r="B41" s="394"/>
      <c r="C41" s="404"/>
      <c r="D41" s="404"/>
      <c r="F41" s="420" t="s">
        <v>13</v>
      </c>
      <c r="G41" s="406"/>
      <c r="H41" s="417">
        <f>SUM(H38:H40)</f>
        <v>18814510</v>
      </c>
      <c r="I41" s="401">
        <v>8000</v>
      </c>
      <c r="J41" s="401">
        <f t="shared" si="1"/>
        <v>7200</v>
      </c>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38.25" customHeight="1">
      <c r="A42" s="400">
        <v>7</v>
      </c>
      <c r="B42" s="904" t="s">
        <v>442</v>
      </c>
      <c r="C42" s="904"/>
      <c r="D42" s="904"/>
      <c r="E42" s="904"/>
      <c r="F42" s="904"/>
      <c r="G42" s="904"/>
      <c r="H42" s="904"/>
      <c r="I42" s="401">
        <v>1200</v>
      </c>
      <c r="J42" s="401">
        <f t="shared" si="1"/>
        <v>1080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7.01</v>
      </c>
      <c r="B43" s="434" t="s">
        <v>411</v>
      </c>
      <c r="C43" s="422" t="s">
        <v>146</v>
      </c>
      <c r="D43" s="547">
        <v>12.3</v>
      </c>
      <c r="E43" s="545">
        <f>'A.P.U.'!AW50</f>
        <v>147107.6</v>
      </c>
      <c r="F43" s="545">
        <v>147107.6</v>
      </c>
      <c r="G43" s="545">
        <f>F43*D43</f>
        <v>1809423.4800000002</v>
      </c>
      <c r="H43" s="546">
        <f>D43*F43</f>
        <v>1809423.4800000002</v>
      </c>
      <c r="I43" s="401">
        <v>10000</v>
      </c>
      <c r="J43" s="401">
        <f t="shared" si="1"/>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8.75" customHeight="1">
      <c r="A44" s="402">
        <f>A43+0.01</f>
        <v>7.02</v>
      </c>
      <c r="B44" s="394" t="str">
        <f>UPPER("Suministro e instalacion Ventana en aluminio anodizado  natural en material de  vidrio en 5mm templado.")</f>
        <v>SUMINISTRO E INSTALACION VENTANA EN ALUMINIO ANODIZADO  NATURAL EN MATERIAL DE  VIDRIO EN 5MM TEMPLADO.</v>
      </c>
      <c r="C44" s="422" t="s">
        <v>146</v>
      </c>
      <c r="D44" s="547">
        <v>43.52</v>
      </c>
      <c r="E44" s="545">
        <f>'A.P.U.'!AW147</f>
        <v>165171.875</v>
      </c>
      <c r="F44" s="545">
        <v>230000</v>
      </c>
      <c r="G44" s="545">
        <f>F44*D44</f>
        <v>10009600</v>
      </c>
      <c r="H44" s="546">
        <f>D44*F44</f>
        <v>10009600</v>
      </c>
      <c r="I44" s="401">
        <v>9500</v>
      </c>
      <c r="J44" s="401">
        <f t="shared" si="1"/>
        <v>8550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SUM(H43:H44)</f>
        <v>11819023.48</v>
      </c>
      <c r="I45" s="401"/>
      <c r="J45" s="401">
        <f t="shared" si="1"/>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8</v>
      </c>
      <c r="B46" s="436" t="s">
        <v>444</v>
      </c>
      <c r="C46" s="404"/>
      <c r="D46" s="404"/>
      <c r="F46" s="420"/>
      <c r="G46" s="406"/>
      <c r="H46" s="417"/>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5" customHeight="1">
      <c r="A47" s="402">
        <f>A46+0.01</f>
        <v>8.01</v>
      </c>
      <c r="B47" s="394" t="str">
        <f>UPPER("Bajantes aguas lluvias 4 pvc")</f>
        <v>BAJANTES AGUAS LLUVIAS 4 PVC</v>
      </c>
      <c r="C47" s="404" t="s">
        <v>3</v>
      </c>
      <c r="D47" s="405">
        <v>20</v>
      </c>
      <c r="E47" s="406">
        <f>'A.P.U.'!BG50</f>
        <v>12550</v>
      </c>
      <c r="F47" s="406">
        <v>12550</v>
      </c>
      <c r="G47" s="406">
        <f>F47*D47</f>
        <v>251000</v>
      </c>
      <c r="H47" s="407">
        <f>D47*F47</f>
        <v>251000</v>
      </c>
      <c r="I47" s="401">
        <v>8000</v>
      </c>
      <c r="J47" s="401">
        <f t="shared" si="1"/>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c r="B48" s="394"/>
      <c r="C48" s="404"/>
      <c r="D48" s="405"/>
      <c r="E48" s="406"/>
      <c r="F48" s="425" t="s">
        <v>13</v>
      </c>
      <c r="G48" s="406"/>
      <c r="H48" s="417">
        <f>SUM(H47:H47)</f>
        <v>251000</v>
      </c>
      <c r="I48" s="401">
        <v>17500</v>
      </c>
      <c r="J48" s="401">
        <f t="shared" si="1"/>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3.5" customHeight="1">
      <c r="A49" s="437"/>
      <c r="B49" s="438"/>
      <c r="C49" s="439"/>
      <c r="D49" s="439"/>
      <c r="F49" s="440"/>
      <c r="H49" s="441"/>
      <c r="I49" s="401">
        <v>5000</v>
      </c>
      <c r="J49" s="401">
        <f>I49*$J$10</f>
        <v>4500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37"/>
      <c r="B50" s="438"/>
      <c r="C50" s="888" t="s">
        <v>361</v>
      </c>
      <c r="D50" s="888"/>
      <c r="E50" s="888"/>
      <c r="F50" s="888"/>
      <c r="G50" s="406"/>
      <c r="H50" s="417">
        <f>H48+H45+H41+H36+H29+H23+H19+H15</f>
        <v>78127500.71200001</v>
      </c>
      <c r="I50" s="401">
        <v>3600</v>
      </c>
      <c r="J50" s="401">
        <f>I50*$J$10</f>
        <v>3240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12">
      <c r="A51" s="437"/>
      <c r="B51" s="438"/>
      <c r="C51" s="439"/>
      <c r="D51" s="471"/>
      <c r="E51" s="471"/>
      <c r="F51" s="471"/>
      <c r="G51" s="471"/>
      <c r="H51" s="441"/>
      <c r="I51" s="382">
        <v>2334825.935</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18">
        <v>9</v>
      </c>
      <c r="B52" s="472" t="s">
        <v>462</v>
      </c>
      <c r="C52" s="473"/>
      <c r="D52" s="474"/>
      <c r="E52" s="475"/>
      <c r="F52" s="475"/>
      <c r="G52" s="537"/>
      <c r="H52" s="417"/>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02"/>
      <c r="B53" s="436" t="s">
        <v>476</v>
      </c>
      <c r="C53" s="404"/>
      <c r="D53" s="404"/>
      <c r="E53" s="406"/>
      <c r="F53" s="405"/>
      <c r="G53" s="406"/>
      <c r="H53" s="406"/>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77">
        <f>A52+0.01</f>
        <v>9.01</v>
      </c>
      <c r="B54" s="378" t="s">
        <v>463</v>
      </c>
      <c r="C54" s="478" t="s">
        <v>129</v>
      </c>
      <c r="D54" s="478">
        <v>30</v>
      </c>
      <c r="E54" s="479" t="e">
        <f>+#REF!</f>
        <v>#REF!</v>
      </c>
      <c r="F54" s="479">
        <v>214230</v>
      </c>
      <c r="G54" s="471"/>
      <c r="H54" s="480">
        <f>D54*F54</f>
        <v>6426900</v>
      </c>
      <c r="I54" s="470" t="e">
        <f>#REF!+#REF!+#REF!+#REF!+#REF!+#REF!</f>
        <v>#REF!</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81">
        <f aca="true" t="shared" si="2" ref="A55:A63">A54+0.01</f>
        <v>9.02</v>
      </c>
      <c r="B55" s="379" t="s">
        <v>464</v>
      </c>
      <c r="C55" s="482" t="s">
        <v>129</v>
      </c>
      <c r="D55" s="474">
        <v>0</v>
      </c>
      <c r="E55" s="475" t="e">
        <f>+#REF!</f>
        <v>#REF!</v>
      </c>
      <c r="F55" s="475">
        <v>158330</v>
      </c>
      <c r="G55" s="471"/>
      <c r="H55" s="407">
        <f aca="true" t="shared" si="3" ref="H55:H63">D55*F55</f>
        <v>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81">
        <f t="shared" si="2"/>
        <v>9.03</v>
      </c>
      <c r="B56" s="374" t="s">
        <v>465</v>
      </c>
      <c r="C56" s="482" t="s">
        <v>129</v>
      </c>
      <c r="D56" s="474">
        <v>15</v>
      </c>
      <c r="E56" s="483" t="str">
        <f>+F41</f>
        <v>SUBTOTAL</v>
      </c>
      <c r="F56" s="484">
        <v>56230</v>
      </c>
      <c r="G56" s="471"/>
      <c r="H56" s="407">
        <f t="shared" si="3"/>
        <v>843450</v>
      </c>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81">
        <f t="shared" si="2"/>
        <v>9.04</v>
      </c>
      <c r="B57" s="375" t="s">
        <v>466</v>
      </c>
      <c r="C57" s="482" t="s">
        <v>129</v>
      </c>
      <c r="D57" s="474">
        <v>10</v>
      </c>
      <c r="E57" s="483" t="e">
        <f>+#REF!</f>
        <v>#REF!</v>
      </c>
      <c r="F57" s="484">
        <v>161994</v>
      </c>
      <c r="G57" s="471"/>
      <c r="H57" s="407">
        <f t="shared" si="3"/>
        <v>1619940</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81">
        <f t="shared" si="2"/>
        <v>9.049999999999999</v>
      </c>
      <c r="B58" s="374" t="s">
        <v>467</v>
      </c>
      <c r="C58" s="482" t="s">
        <v>129</v>
      </c>
      <c r="D58" s="474">
        <v>10</v>
      </c>
      <c r="E58" s="483" t="e">
        <f>+#REF!</f>
        <v>#REF!</v>
      </c>
      <c r="F58" s="484">
        <v>60000</v>
      </c>
      <c r="G58" s="471"/>
      <c r="H58" s="407">
        <f t="shared" si="3"/>
        <v>600000</v>
      </c>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81">
        <f t="shared" si="2"/>
        <v>9.059999999999999</v>
      </c>
      <c r="B59" s="364" t="s">
        <v>468</v>
      </c>
      <c r="C59" s="482" t="s">
        <v>129</v>
      </c>
      <c r="D59" s="474">
        <v>3</v>
      </c>
      <c r="E59" s="475" t="e">
        <f>#REF!</f>
        <v>#REF!</v>
      </c>
      <c r="F59" s="475">
        <v>20000</v>
      </c>
      <c r="G59" s="471"/>
      <c r="H59" s="407">
        <f t="shared" si="3"/>
        <v>60000</v>
      </c>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81">
        <f t="shared" si="2"/>
        <v>9.069999999999999</v>
      </c>
      <c r="B60" s="364" t="s">
        <v>469</v>
      </c>
      <c r="C60" s="482" t="s">
        <v>129</v>
      </c>
      <c r="D60" s="474">
        <v>1</v>
      </c>
      <c r="E60" s="475" t="e">
        <f>+#REF!</f>
        <v>#REF!</v>
      </c>
      <c r="F60" s="475">
        <v>40000</v>
      </c>
      <c r="G60" s="471"/>
      <c r="H60" s="407">
        <f t="shared" si="3"/>
        <v>40000</v>
      </c>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81">
        <f t="shared" si="2"/>
        <v>9.079999999999998</v>
      </c>
      <c r="B61" s="364" t="s">
        <v>475</v>
      </c>
      <c r="C61" s="482" t="s">
        <v>129</v>
      </c>
      <c r="D61" s="474">
        <v>1</v>
      </c>
      <c r="E61" s="475" t="e">
        <f>+#REF!</f>
        <v>#REF!</v>
      </c>
      <c r="F61" s="475">
        <v>559933</v>
      </c>
      <c r="G61" s="471"/>
      <c r="H61" s="407">
        <f t="shared" si="3"/>
        <v>559933</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t="shared" si="2"/>
        <v>9.089999999999998</v>
      </c>
      <c r="B62" s="364" t="s">
        <v>474</v>
      </c>
      <c r="C62" s="482" t="s">
        <v>129</v>
      </c>
      <c r="D62" s="474">
        <v>0</v>
      </c>
      <c r="E62" s="475" t="e">
        <f>+#REF!</f>
        <v>#REF!</v>
      </c>
      <c r="F62" s="475">
        <v>800000</v>
      </c>
      <c r="G62" s="471"/>
      <c r="H62" s="407">
        <f t="shared" si="3"/>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2"/>
        <v>9.099999999999998</v>
      </c>
      <c r="B63" s="364" t="s">
        <v>470</v>
      </c>
      <c r="C63" s="482" t="s">
        <v>129</v>
      </c>
      <c r="D63" s="474">
        <v>1</v>
      </c>
      <c r="E63" s="475" t="e">
        <f>#REF!</f>
        <v>#REF!</v>
      </c>
      <c r="F63" s="475">
        <v>408740</v>
      </c>
      <c r="G63" s="471"/>
      <c r="H63" s="407">
        <f t="shared" si="3"/>
        <v>408740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02"/>
      <c r="B64" s="365" t="s">
        <v>460</v>
      </c>
      <c r="C64" s="487"/>
      <c r="D64" s="488"/>
      <c r="E64" s="489"/>
      <c r="F64" s="489"/>
      <c r="G64" s="471"/>
      <c r="H64" s="417">
        <f>SUM(H54:H63)</f>
        <v>10558963</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90"/>
      <c r="B65" s="345"/>
      <c r="C65" s="486"/>
      <c r="D65" s="486"/>
      <c r="E65" s="491"/>
      <c r="F65" s="491"/>
      <c r="G65" s="471"/>
      <c r="H65" s="441"/>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93" t="s">
        <v>461</v>
      </c>
      <c r="C66" s="488"/>
      <c r="D66" s="488"/>
      <c r="E66" s="475"/>
      <c r="F66" s="489"/>
      <c r="G66" s="537"/>
      <c r="H66" s="417">
        <f>H64</f>
        <v>10558963</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37"/>
      <c r="B67" s="438"/>
      <c r="C67" s="439"/>
      <c r="D67" s="439"/>
      <c r="F67" s="440"/>
      <c r="H67" s="494"/>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386"/>
      <c r="B68" s="386"/>
      <c r="C68" s="386"/>
      <c r="D68" s="439"/>
      <c r="E68" s="390"/>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95" t="s">
        <v>265</v>
      </c>
      <c r="B69" s="496"/>
      <c r="C69" s="497"/>
      <c r="D69" s="498"/>
      <c r="F69" s="499">
        <f>H66+H50</f>
        <v>88686463.71200001</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95" t="s">
        <v>351</v>
      </c>
      <c r="B70" s="500"/>
      <c r="C70" s="501"/>
      <c r="D70" s="498"/>
      <c r="F70" s="499">
        <f>0.25*F69</f>
        <v>22171615.928000003</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95" t="s">
        <v>267</v>
      </c>
      <c r="B71" s="500"/>
      <c r="C71" s="501"/>
      <c r="D71" s="498"/>
      <c r="F71" s="499">
        <f>SUM(F69:F70)</f>
        <v>110858079.64000002</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5" t="s">
        <v>268</v>
      </c>
      <c r="B72" s="500"/>
      <c r="C72" s="501"/>
      <c r="D72" s="498"/>
      <c r="F72" s="499">
        <f>0.05*0.16*F69</f>
        <v>709491.7096960001</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95" t="s">
        <v>269</v>
      </c>
      <c r="B73" s="500"/>
      <c r="C73" s="501"/>
      <c r="D73" s="498"/>
      <c r="F73" s="499">
        <f>F72+F71</f>
        <v>111567571.34969601</v>
      </c>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6:103" ht="12">
      <c r="F74" s="433"/>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5:103" ht="12">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5:103" ht="12">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103" ht="12">
      <c r="K77" s="303"/>
      <c r="L77" s="502"/>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504" t="s">
        <v>484</v>
      </c>
      <c r="B78" s="505"/>
      <c r="C78" s="506"/>
      <c r="D78" s="507" t="s">
        <v>488</v>
      </c>
      <c r="E78" s="504"/>
      <c r="F78" s="508"/>
      <c r="G78" s="509"/>
      <c r="H78" s="509"/>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504" t="s">
        <v>485</v>
      </c>
      <c r="B79" s="507"/>
      <c r="C79" s="504" t="s">
        <v>487</v>
      </c>
      <c r="D79" s="504"/>
      <c r="E79" s="504"/>
      <c r="F79" s="508"/>
      <c r="G79" s="509"/>
      <c r="H79" s="509"/>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8" ht="12">
      <c r="A80" s="504" t="s">
        <v>486</v>
      </c>
      <c r="B80" s="507"/>
      <c r="C80" s="504" t="s">
        <v>489</v>
      </c>
      <c r="D80" s="504"/>
      <c r="E80" s="504"/>
      <c r="F80" s="508"/>
      <c r="G80" s="509"/>
      <c r="H80" s="509"/>
    </row>
    <row r="81" spans="1:8" ht="12">
      <c r="A81" s="512"/>
      <c r="B81" s="505"/>
      <c r="C81" s="507"/>
      <c r="D81" s="507"/>
      <c r="E81" s="513"/>
      <c r="F81" s="508"/>
      <c r="G81" s="509"/>
      <c r="H81" s="509"/>
    </row>
    <row r="83" spans="9:103" ht="12">
      <c r="I83" s="510"/>
      <c r="J83" s="510"/>
      <c r="K83" s="511"/>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4" spans="9:103" ht="12">
      <c r="I84" s="510"/>
      <c r="J84" s="510"/>
      <c r="K84" s="511"/>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row>
    <row r="85" spans="9:103" ht="12">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9:103" ht="12">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sheetData>
  <sheetProtection/>
  <mergeCells count="12">
    <mergeCell ref="B11:H11"/>
    <mergeCell ref="B24:H24"/>
    <mergeCell ref="B30:H30"/>
    <mergeCell ref="B37:H37"/>
    <mergeCell ref="B42:H42"/>
    <mergeCell ref="C50:F50"/>
    <mergeCell ref="A1:I1"/>
    <mergeCell ref="A2:I2"/>
    <mergeCell ref="A3:I3"/>
    <mergeCell ref="A4:I4"/>
    <mergeCell ref="C6:E6"/>
    <mergeCell ref="A8:H9"/>
  </mergeCells>
  <printOptions/>
  <pageMargins left="0.7" right="0.7" top="0.75" bottom="0.75" header="0.3" footer="0.3"/>
  <pageSetup horizontalDpi="600" verticalDpi="600" orientation="portrait" scale="72"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2010-12-22T21:01:38Z</cp:lastPrinted>
  <dcterms:created xsi:type="dcterms:W3CDTF">2006-09-12T12:46:56Z</dcterms:created>
  <dcterms:modified xsi:type="dcterms:W3CDTF">2012-03-16T13:25:27Z</dcterms:modified>
  <cp:category/>
  <cp:version/>
  <cp:contentType/>
  <cp:contentStatus/>
</cp:coreProperties>
</file>